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1"/>
  </bookViews>
  <sheets>
    <sheet name="leadott" sheetId="1" r:id="rId1"/>
    <sheet name="ütemterv" sheetId="2" r:id="rId2"/>
    <sheet name="költségvetés - 2010. 08.25 " sheetId="3" r:id="rId3"/>
  </sheets>
  <definedNames/>
  <calcPr fullCalcOnLoad="1"/>
</workbook>
</file>

<file path=xl/sharedStrings.xml><?xml version="1.0" encoding="utf-8"?>
<sst xmlns="http://schemas.openxmlformats.org/spreadsheetml/2006/main" count="413" uniqueCount="128">
  <si>
    <t xml:space="preserve">Házi komposztálók </t>
  </si>
  <si>
    <t>MBH kiegészítése RDF előállításhoz</t>
  </si>
  <si>
    <t>Dózer</t>
  </si>
  <si>
    <t>Kompaktor</t>
  </si>
  <si>
    <t>FIDIC mérnök (műszaki ellenőrzés)</t>
  </si>
  <si>
    <t>Közbeszerzések</t>
  </si>
  <si>
    <t>Műszaki tartalék (előre nem látott többletkiadások)</t>
  </si>
  <si>
    <t>PR, szemléletformálás, ismeretterjesztés</t>
  </si>
  <si>
    <t>Kötelező tájékoztatás, nyilvánosság</t>
  </si>
  <si>
    <t>MBH technológia fejlesztése</t>
  </si>
  <si>
    <t>Mobil eszközök, lerakó technika fejlesztése és anyagmozgató gépek</t>
  </si>
  <si>
    <t>egységár</t>
  </si>
  <si>
    <t>költség</t>
  </si>
  <si>
    <t>db</t>
  </si>
  <si>
    <t>Ft/db</t>
  </si>
  <si>
    <t>Ft</t>
  </si>
  <si>
    <t>Szelektív gyűjtés rendszerének fejlesztése</t>
  </si>
  <si>
    <t>Kiegészítő költségek</t>
  </si>
  <si>
    <t>Összesen beruházás</t>
  </si>
  <si>
    <t>Összes nettó költség</t>
  </si>
  <si>
    <t>Összes bruttó költség</t>
  </si>
  <si>
    <t>ebből a beruházási költségekre jutó támogatás:</t>
  </si>
  <si>
    <t>ebből a kiegészítő költségekre jutó támogatás:</t>
  </si>
  <si>
    <t>Összes támogatás (nettó beruházási költség)</t>
  </si>
  <si>
    <t>Összes saját forrás (nettó beruházási költség)</t>
  </si>
  <si>
    <r>
      <t>Általános Forgalmi Adó (</t>
    </r>
    <r>
      <rPr>
        <sz val="10"/>
        <color theme="1"/>
        <rFont val="Verdana"/>
        <family val="2"/>
      </rPr>
      <t>visszaigényelhető</t>
    </r>
    <r>
      <rPr>
        <b/>
        <sz val="10"/>
        <color indexed="8"/>
        <rFont val="Verdana"/>
        <family val="2"/>
      </rPr>
      <t>):</t>
    </r>
  </si>
  <si>
    <t>Megnevezés</t>
  </si>
  <si>
    <t>Házhoz menő gyűjtés szelektív edények (240 l)</t>
  </si>
  <si>
    <t>Házhoz menő zöldhulladék gyűjtés edények (120 l)</t>
  </si>
  <si>
    <t>Ajka</t>
  </si>
  <si>
    <t>Balatonalmádi</t>
  </si>
  <si>
    <t>Balatonfüred</t>
  </si>
  <si>
    <t>Pápa</t>
  </si>
  <si>
    <t>Tapolca</t>
  </si>
  <si>
    <t>Veszprém</t>
  </si>
  <si>
    <t>Királyszentistván</t>
  </si>
  <si>
    <t>darabszám</t>
  </si>
  <si>
    <t>Szelektív gyűjtéshez szükséges járművek</t>
  </si>
  <si>
    <r>
      <t>Tömörítőlapos szemétgyűjtő célgép, 10 m</t>
    </r>
    <r>
      <rPr>
        <vertAlign val="superscript"/>
        <sz val="8"/>
        <color indexed="8"/>
        <rFont val="Verdana"/>
        <family val="2"/>
      </rPr>
      <t>3</t>
    </r>
    <r>
      <rPr>
        <sz val="8"/>
        <color indexed="8"/>
        <rFont val="Verdana"/>
        <family val="2"/>
      </rPr>
      <t>-es, belvárosi használatra</t>
    </r>
  </si>
  <si>
    <r>
      <t>Forgódobos szemétgyűjtő célgép, 9 m</t>
    </r>
    <r>
      <rPr>
        <vertAlign val="superscript"/>
        <sz val="8"/>
        <color indexed="8"/>
        <rFont val="Verdana"/>
        <family val="2"/>
      </rPr>
      <t>3</t>
    </r>
    <r>
      <rPr>
        <sz val="8"/>
        <color indexed="8"/>
        <rFont val="Verdana"/>
        <family val="2"/>
      </rPr>
      <t>-es, belvárosi használatra</t>
    </r>
  </si>
  <si>
    <r>
      <t>Tömörítőlapos szemétgyűjtő célgép, 16 m</t>
    </r>
    <r>
      <rPr>
        <vertAlign val="superscript"/>
        <sz val="8"/>
        <color indexed="8"/>
        <rFont val="Verdana"/>
        <family val="2"/>
      </rPr>
      <t>3</t>
    </r>
    <r>
      <rPr>
        <sz val="8"/>
        <color indexed="8"/>
        <rFont val="Verdana"/>
        <family val="2"/>
      </rPr>
      <t>-es</t>
    </r>
  </si>
  <si>
    <r>
      <t>Tömörítőlapos szemétgyűjtő célgép, 16 m</t>
    </r>
    <r>
      <rPr>
        <vertAlign val="superscript"/>
        <sz val="8"/>
        <color indexed="8"/>
        <rFont val="Verdana"/>
        <family val="2"/>
      </rPr>
      <t>3</t>
    </r>
    <r>
      <rPr>
        <sz val="8"/>
        <color indexed="8"/>
        <rFont val="Verdana"/>
        <family val="2"/>
      </rPr>
      <t>-es, 4 x 4 hajtású</t>
    </r>
  </si>
  <si>
    <r>
      <t>Tömörítőlapos szemétgyűjtő célgép, 20 m</t>
    </r>
    <r>
      <rPr>
        <vertAlign val="superscript"/>
        <sz val="8"/>
        <color indexed="8"/>
        <rFont val="Verdana"/>
        <family val="2"/>
      </rPr>
      <t>3</t>
    </r>
    <r>
      <rPr>
        <sz val="8"/>
        <color indexed="8"/>
        <rFont val="Verdana"/>
        <family val="2"/>
      </rPr>
      <t>-es</t>
    </r>
  </si>
  <si>
    <r>
      <t>Forgódobos szemétgyűjtő célgép, 20 m</t>
    </r>
    <r>
      <rPr>
        <vertAlign val="superscript"/>
        <sz val="8"/>
        <color indexed="8"/>
        <rFont val="Verdana"/>
        <family val="2"/>
      </rPr>
      <t>3</t>
    </r>
    <r>
      <rPr>
        <sz val="8"/>
        <color indexed="8"/>
        <rFont val="Verdana"/>
        <family val="2"/>
      </rPr>
      <t>-es</t>
    </r>
  </si>
  <si>
    <t>Egyéb járművek</t>
  </si>
  <si>
    <r>
      <t>Konténerek (multiliftes) - üveg - 1,1 m</t>
    </r>
    <r>
      <rPr>
        <vertAlign val="superscript"/>
        <sz val="8"/>
        <color indexed="8"/>
        <rFont val="Verdana"/>
        <family val="2"/>
      </rPr>
      <t>3</t>
    </r>
    <r>
      <rPr>
        <sz val="8"/>
        <color indexed="8"/>
        <rFont val="Verdana"/>
        <family val="2"/>
      </rPr>
      <t>-es konténer ürítéséhez</t>
    </r>
  </si>
  <si>
    <t>Megjegyzés</t>
  </si>
  <si>
    <t>Görgős konténerszállító (lomtalanításhoz és veszélyes hulladék gyűjtése ADR)</t>
  </si>
  <si>
    <t>ellátott lakosok száma fő:</t>
  </si>
  <si>
    <t>Hulladékudvar (Pápa, térbeton kialakítása 125 m * 60 m)</t>
  </si>
  <si>
    <t>Görgős konténerszállító pótkocsi</t>
  </si>
  <si>
    <r>
      <t>Szelektív gyűjtőszigetek (három frakció, négy edény 1,1 m</t>
    </r>
    <r>
      <rPr>
        <vertAlign val="superscript"/>
        <sz val="8"/>
        <color indexed="8"/>
        <rFont val="Verdana"/>
        <family val="2"/>
      </rPr>
      <t>3</t>
    </r>
    <r>
      <rPr>
        <sz val="8"/>
        <color indexed="8"/>
        <rFont val="Verdana"/>
        <family val="2"/>
      </rPr>
      <t>)</t>
    </r>
  </si>
  <si>
    <t>Mozgópadlós jármű (pótkocsi), az RDF szállítására</t>
  </si>
  <si>
    <t>Mozgópadlós járműhöz nyergesvontató</t>
  </si>
  <si>
    <r>
      <t>Konténer, nyitott (7 m</t>
    </r>
    <r>
      <rPr>
        <vertAlign val="superscript"/>
        <sz val="8"/>
        <color indexed="8"/>
        <rFont val="Verdana"/>
        <family val="2"/>
      </rPr>
      <t>3</t>
    </r>
    <r>
      <rPr>
        <sz val="8"/>
        <color indexed="8"/>
        <rFont val="Verdana"/>
        <family val="2"/>
      </rPr>
      <t>)</t>
    </r>
  </si>
  <si>
    <t>Külső hidraulika egység</t>
  </si>
  <si>
    <t>Kitológémes, homlokrakodógép, tartozékokkal</t>
  </si>
  <si>
    <t>Targonca, gázüzemű, bálafogós</t>
  </si>
  <si>
    <t>Összkerékhajtású teherautó (lerakóra történő szállításhoz)</t>
  </si>
  <si>
    <r>
      <t>Meglévő szelektív gyűjtőszigetek bővítése, 1 edény, műanyagfrakció (1,1 m</t>
    </r>
    <r>
      <rPr>
        <vertAlign val="superscript"/>
        <sz val="8"/>
        <color indexed="8"/>
        <rFont val="Verdana"/>
        <family val="2"/>
      </rPr>
      <t>3</t>
    </r>
    <r>
      <rPr>
        <sz val="8"/>
        <color indexed="8"/>
        <rFont val="Verdana"/>
        <family val="2"/>
      </rPr>
      <t>)</t>
    </r>
  </si>
  <si>
    <t>beruházási költség - Ft</t>
  </si>
  <si>
    <r>
      <t>Zárt, veszélyes hulladék gyűjtésére szolgáló konténer (multiliftes 30 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)</t>
    </r>
  </si>
  <si>
    <t>Gépi válogatómű</t>
  </si>
  <si>
    <t>Előkamrás prés</t>
  </si>
  <si>
    <t>Utóaprító</t>
  </si>
  <si>
    <t>Takarítógép</t>
  </si>
  <si>
    <t>Laboratórium</t>
  </si>
  <si>
    <t>Tiszta Európa Szolg. Kft.</t>
  </si>
  <si>
    <t>Projekt Menedzsment és könyvvizsgálat</t>
  </si>
  <si>
    <r>
      <t>Hátsóemelős (láncos) konténerrakodó 7 m</t>
    </r>
    <r>
      <rPr>
        <vertAlign val="superscript"/>
        <sz val="8"/>
        <color indexed="8"/>
        <rFont val="Verdana"/>
        <family val="2"/>
      </rPr>
      <t>3</t>
    </r>
    <r>
      <rPr>
        <sz val="8"/>
        <color indexed="8"/>
        <rFont val="Verdana"/>
        <family val="2"/>
      </rPr>
      <t>-es</t>
    </r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</si>
  <si>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</si>
  <si>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</si>
  <si>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</si>
  <si>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</si>
  <si>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</si>
  <si>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</si>
  <si>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</si>
  <si>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</si>
  <si>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</si>
  <si>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</si>
  <si>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</si>
  <si>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</si>
  <si>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formai hiánypótlás</t>
  </si>
  <si>
    <t>x</t>
  </si>
  <si>
    <t>tartalmi tisztázó kérdések</t>
  </si>
  <si>
    <t>befogadás</t>
  </si>
  <si>
    <t>támogató döntés</t>
  </si>
  <si>
    <t>Megvalósítás</t>
  </si>
  <si>
    <t>közbeszerzési szakértő kiválasztása</t>
  </si>
  <si>
    <t>dokumentáció összeállítása</t>
  </si>
  <si>
    <t>felhívás közzététele</t>
  </si>
  <si>
    <t>szerződéskötés</t>
  </si>
  <si>
    <t>teljesítés</t>
  </si>
  <si>
    <t>házi komposztálók - LOT 1</t>
  </si>
  <si>
    <t>szelektív gyűjtőszigetek konténerei (1,1 m3-es) - LOT 2</t>
  </si>
  <si>
    <t>lakossági gyűjtőedények (120 és 240 literes) - LOT 3</t>
  </si>
  <si>
    <t>konténerek - LOT 4</t>
  </si>
  <si>
    <t>térbeton - LOT 5</t>
  </si>
  <si>
    <t>hulladékszállító járművek - LOT 6</t>
  </si>
  <si>
    <t>mozgópadlós pótkocsi és külső hidraulika egység - LOT 7</t>
  </si>
  <si>
    <t>utóaprító és előkamrás prés - LOT 8</t>
  </si>
  <si>
    <t>maradékhulladék válogató sor - LOT 9</t>
  </si>
  <si>
    <t>laboratórium - LOT 10</t>
  </si>
  <si>
    <t>takarítógép - LOT 11</t>
  </si>
  <si>
    <t>targoncák (kitológémes) - LOT 12</t>
  </si>
  <si>
    <t>kompaktor - LOT 13</t>
  </si>
  <si>
    <t>tolólapos, lánctalpas munkagép (dózer) - LOT 14</t>
  </si>
  <si>
    <t>összkerékhajtású teherautó - LOT 15</t>
  </si>
  <si>
    <t>Felügyelő Mérnök</t>
  </si>
  <si>
    <t>ajánlatkérések megküldése</t>
  </si>
  <si>
    <t>Projektmenedzsment feladatok ellátása</t>
  </si>
  <si>
    <t>Eszközbeszerzés</t>
  </si>
  <si>
    <t>PR, Szemléletformálás, Nyilvánosság biztosítása</t>
  </si>
  <si>
    <t>kommunikációs követelményrendszer összeállítása</t>
  </si>
  <si>
    <t>A Pályázat</t>
  </si>
  <si>
    <t>támogatási szerződés megkötése</t>
  </si>
  <si>
    <t>Tudatformálás, tájékoztatás - szelektív gyűjtés feljesztése</t>
  </si>
  <si>
    <t>Nyilvánosság biztosítása</t>
  </si>
  <si>
    <t>A</t>
  </si>
  <si>
    <t>B</t>
  </si>
  <si>
    <t>C</t>
  </si>
  <si>
    <t>D</t>
  </si>
  <si>
    <t>a</t>
  </si>
  <si>
    <t>b</t>
  </si>
  <si>
    <t>c</t>
  </si>
  <si>
    <t>d</t>
  </si>
  <si>
    <t>Feladatok</t>
  </si>
  <si>
    <t>megvalósítás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</si>
</sst>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53">
    <font>
      <sz val="10"/>
      <color theme="1"/>
      <name val="Verdana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vertAlign val="superscript"/>
      <sz val="8"/>
      <color indexed="8"/>
      <name val="Verdana"/>
      <family val="2"/>
    </font>
    <font>
      <sz val="8"/>
      <name val="Verdana"/>
      <family val="2"/>
    </font>
    <font>
      <vertAlign val="superscript"/>
      <sz val="8"/>
      <name val="Verdana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9.2"/>
      <color indexed="12"/>
      <name val="Verdan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9.2"/>
      <color indexed="20"/>
      <name val="Verdana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9.2"/>
      <color theme="10"/>
      <name val="Verdana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9.2"/>
      <color theme="11"/>
      <name val="Verdana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10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9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>
      <alignment vertical="center"/>
    </xf>
    <xf numFmtId="3" fontId="48" fillId="0" borderId="10" xfId="0" applyNumberFormat="1" applyFont="1" applyBorder="1" applyAlignment="1">
      <alignment vertical="center"/>
    </xf>
    <xf numFmtId="3" fontId="49" fillId="0" borderId="11" xfId="0" applyNumberFormat="1" applyFont="1" applyBorder="1" applyAlignment="1">
      <alignment vertical="center"/>
    </xf>
    <xf numFmtId="3" fontId="48" fillId="0" borderId="12" xfId="0" applyNumberFormat="1" applyFont="1" applyBorder="1" applyAlignment="1">
      <alignment vertical="center"/>
    </xf>
    <xf numFmtId="10" fontId="48" fillId="0" borderId="12" xfId="0" applyNumberFormat="1" applyFont="1" applyBorder="1" applyAlignment="1">
      <alignment vertical="center"/>
    </xf>
    <xf numFmtId="10" fontId="49" fillId="0" borderId="13" xfId="0" applyNumberFormat="1" applyFont="1" applyBorder="1" applyAlignment="1">
      <alignment vertical="center"/>
    </xf>
    <xf numFmtId="3" fontId="48" fillId="0" borderId="14" xfId="0" applyNumberFormat="1" applyFont="1" applyBorder="1" applyAlignment="1">
      <alignment vertical="center"/>
    </xf>
    <xf numFmtId="10" fontId="48" fillId="0" borderId="14" xfId="0" applyNumberFormat="1" applyFont="1" applyBorder="1" applyAlignment="1">
      <alignment vertical="center"/>
    </xf>
    <xf numFmtId="3" fontId="48" fillId="0" borderId="15" xfId="0" applyNumberFormat="1" applyFont="1" applyBorder="1" applyAlignment="1">
      <alignment vertical="center"/>
    </xf>
    <xf numFmtId="3" fontId="48" fillId="0" borderId="16" xfId="0" applyNumberFormat="1" applyFont="1" applyBorder="1" applyAlignment="1">
      <alignment vertical="center"/>
    </xf>
    <xf numFmtId="10" fontId="48" fillId="0" borderId="16" xfId="0" applyNumberFormat="1" applyFont="1" applyBorder="1" applyAlignment="1">
      <alignment vertical="center"/>
    </xf>
    <xf numFmtId="3" fontId="48" fillId="0" borderId="17" xfId="0" applyNumberFormat="1" applyFont="1" applyBorder="1" applyAlignment="1">
      <alignment vertical="center"/>
    </xf>
    <xf numFmtId="0" fontId="50" fillId="0" borderId="18" xfId="0" applyFont="1" applyBorder="1" applyAlignment="1">
      <alignment horizontal="left" vertical="center" indent="2"/>
    </xf>
    <xf numFmtId="0" fontId="48" fillId="0" borderId="18" xfId="0" applyFont="1" applyBorder="1" applyAlignment="1">
      <alignment horizontal="left" vertical="center" indent="1"/>
    </xf>
    <xf numFmtId="0" fontId="48" fillId="0" borderId="19" xfId="0" applyFont="1" applyBorder="1" applyAlignment="1">
      <alignment horizontal="left" vertical="center" indent="1"/>
    </xf>
    <xf numFmtId="0" fontId="48" fillId="0" borderId="20" xfId="0" applyFont="1" applyBorder="1" applyAlignment="1">
      <alignment horizontal="left" vertical="center" indent="1"/>
    </xf>
    <xf numFmtId="3" fontId="48" fillId="0" borderId="21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50" fillId="0" borderId="19" xfId="0" applyFont="1" applyBorder="1" applyAlignment="1">
      <alignment horizontal="left" vertical="center" indent="1"/>
    </xf>
    <xf numFmtId="3" fontId="50" fillId="0" borderId="19" xfId="0" applyNumberFormat="1" applyFont="1" applyBorder="1" applyAlignment="1">
      <alignment vertical="center"/>
    </xf>
    <xf numFmtId="3" fontId="50" fillId="0" borderId="14" xfId="0" applyNumberFormat="1" applyFont="1" applyBorder="1" applyAlignment="1">
      <alignment vertical="center"/>
    </xf>
    <xf numFmtId="3" fontId="50" fillId="0" borderId="15" xfId="0" applyNumberFormat="1" applyFont="1" applyBorder="1" applyAlignment="1">
      <alignment vertical="center"/>
    </xf>
    <xf numFmtId="0" fontId="50" fillId="0" borderId="20" xfId="0" applyFont="1" applyBorder="1" applyAlignment="1">
      <alignment horizontal="left" vertical="center" indent="1"/>
    </xf>
    <xf numFmtId="3" fontId="50" fillId="0" borderId="20" xfId="0" applyNumberFormat="1" applyFont="1" applyBorder="1" applyAlignment="1">
      <alignment vertical="center"/>
    </xf>
    <xf numFmtId="3" fontId="50" fillId="0" borderId="16" xfId="0" applyNumberFormat="1" applyFont="1" applyBorder="1" applyAlignment="1">
      <alignment vertical="center"/>
    </xf>
    <xf numFmtId="3" fontId="50" fillId="0" borderId="17" xfId="0" applyNumberFormat="1" applyFont="1" applyBorder="1" applyAlignment="1">
      <alignment vertical="center"/>
    </xf>
    <xf numFmtId="0" fontId="50" fillId="0" borderId="22" xfId="0" applyFont="1" applyBorder="1" applyAlignment="1">
      <alignment vertical="center"/>
    </xf>
    <xf numFmtId="0" fontId="50" fillId="0" borderId="23" xfId="0" applyFont="1" applyBorder="1" applyAlignment="1">
      <alignment vertical="center"/>
    </xf>
    <xf numFmtId="0" fontId="50" fillId="0" borderId="24" xfId="0" applyFont="1" applyBorder="1" applyAlignment="1">
      <alignment vertical="center"/>
    </xf>
    <xf numFmtId="0" fontId="50" fillId="0" borderId="25" xfId="0" applyFont="1" applyBorder="1" applyAlignment="1">
      <alignment vertical="center"/>
    </xf>
    <xf numFmtId="0" fontId="50" fillId="0" borderId="26" xfId="0" applyFont="1" applyBorder="1" applyAlignment="1">
      <alignment vertical="center"/>
    </xf>
    <xf numFmtId="0" fontId="50" fillId="0" borderId="27" xfId="0" applyFont="1" applyBorder="1" applyAlignment="1">
      <alignment vertical="center"/>
    </xf>
    <xf numFmtId="0" fontId="50" fillId="0" borderId="28" xfId="0" applyFont="1" applyBorder="1" applyAlignment="1">
      <alignment vertical="center"/>
    </xf>
    <xf numFmtId="0" fontId="50" fillId="0" borderId="29" xfId="0" applyFont="1" applyBorder="1" applyAlignment="1">
      <alignment vertical="center"/>
    </xf>
    <xf numFmtId="0" fontId="50" fillId="0" borderId="30" xfId="0" applyFont="1" applyBorder="1" applyAlignment="1">
      <alignment vertical="center"/>
    </xf>
    <xf numFmtId="0" fontId="50" fillId="0" borderId="31" xfId="0" applyFont="1" applyBorder="1" applyAlignment="1">
      <alignment horizontal="center" vertical="top" textRotation="90"/>
    </xf>
    <xf numFmtId="0" fontId="0" fillId="0" borderId="11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top" textRotation="90"/>
    </xf>
    <xf numFmtId="0" fontId="50" fillId="0" borderId="33" xfId="0" applyFont="1" applyBorder="1" applyAlignment="1">
      <alignment horizontal="center" vertical="top" textRotation="90"/>
    </xf>
    <xf numFmtId="3" fontId="49" fillId="33" borderId="31" xfId="0" applyNumberFormat="1" applyFont="1" applyFill="1" applyBorder="1" applyAlignment="1">
      <alignment vertical="center"/>
    </xf>
    <xf numFmtId="0" fontId="51" fillId="33" borderId="32" xfId="0" applyFont="1" applyFill="1" applyBorder="1" applyAlignment="1">
      <alignment horizontal="right" vertical="center"/>
    </xf>
    <xf numFmtId="0" fontId="51" fillId="33" borderId="33" xfId="0" applyFont="1" applyFill="1" applyBorder="1" applyAlignment="1">
      <alignment horizontal="right" vertical="center"/>
    </xf>
    <xf numFmtId="0" fontId="51" fillId="33" borderId="34" xfId="0" applyFont="1" applyFill="1" applyBorder="1" applyAlignment="1">
      <alignment horizontal="right" vertical="center"/>
    </xf>
    <xf numFmtId="0" fontId="49" fillId="33" borderId="35" xfId="0" applyFont="1" applyFill="1" applyBorder="1" applyAlignment="1">
      <alignment horizontal="right" vertical="center"/>
    </xf>
    <xf numFmtId="0" fontId="51" fillId="0" borderId="14" xfId="0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0" fillId="0" borderId="10" xfId="0" applyFont="1" applyBorder="1" applyAlignment="1">
      <alignment vertical="center"/>
    </xf>
    <xf numFmtId="3" fontId="49" fillId="33" borderId="36" xfId="0" applyNumberFormat="1" applyFont="1" applyFill="1" applyBorder="1" applyAlignment="1">
      <alignment vertical="center"/>
    </xf>
    <xf numFmtId="0" fontId="50" fillId="0" borderId="20" xfId="0" applyFont="1" applyFill="1" applyBorder="1" applyAlignment="1">
      <alignment horizontal="left" vertical="center" indent="1"/>
    </xf>
    <xf numFmtId="3" fontId="50" fillId="0" borderId="20" xfId="0" applyNumberFormat="1" applyFont="1" applyFill="1" applyBorder="1" applyAlignment="1">
      <alignment vertical="center"/>
    </xf>
    <xf numFmtId="3" fontId="50" fillId="0" borderId="16" xfId="0" applyNumberFormat="1" applyFont="1" applyFill="1" applyBorder="1" applyAlignment="1">
      <alignment vertical="center"/>
    </xf>
    <xf numFmtId="3" fontId="50" fillId="0" borderId="17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33" borderId="37" xfId="0" applyFont="1" applyFill="1" applyBorder="1" applyAlignment="1">
      <alignment horizontal="left" vertical="center"/>
    </xf>
    <xf numFmtId="3" fontId="50" fillId="0" borderId="25" xfId="0" applyNumberFormat="1" applyFont="1" applyBorder="1" applyAlignment="1">
      <alignment vertical="center"/>
    </xf>
    <xf numFmtId="3" fontId="50" fillId="0" borderId="26" xfId="0" applyNumberFormat="1" applyFont="1" applyBorder="1" applyAlignment="1">
      <alignment vertical="center"/>
    </xf>
    <xf numFmtId="3" fontId="50" fillId="0" borderId="27" xfId="0" applyNumberFormat="1" applyFont="1" applyBorder="1" applyAlignment="1">
      <alignment vertical="center"/>
    </xf>
    <xf numFmtId="3" fontId="50" fillId="0" borderId="28" xfId="0" applyNumberFormat="1" applyFont="1" applyBorder="1" applyAlignment="1">
      <alignment vertical="center"/>
    </xf>
    <xf numFmtId="3" fontId="50" fillId="0" borderId="29" xfId="0" applyNumberFormat="1" applyFont="1" applyBorder="1" applyAlignment="1">
      <alignment vertical="center"/>
    </xf>
    <xf numFmtId="3" fontId="50" fillId="0" borderId="30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top"/>
    </xf>
    <xf numFmtId="0" fontId="0" fillId="33" borderId="12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8" xfId="0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38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33" borderId="40" xfId="0" applyFill="1" applyBorder="1" applyAlignment="1">
      <alignment vertical="center"/>
    </xf>
    <xf numFmtId="3" fontId="50" fillId="0" borderId="14" xfId="0" applyNumberFormat="1" applyFont="1" applyFill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49" fillId="33" borderId="35" xfId="0" applyFont="1" applyFill="1" applyBorder="1" applyAlignment="1">
      <alignment horizontal="left" vertical="center"/>
    </xf>
    <xf numFmtId="0" fontId="49" fillId="33" borderId="37" xfId="0" applyFont="1" applyFill="1" applyBorder="1" applyAlignment="1">
      <alignment vertical="center"/>
    </xf>
    <xf numFmtId="0" fontId="50" fillId="0" borderId="18" xfId="0" applyFont="1" applyBorder="1" applyAlignment="1">
      <alignment horizontal="left" vertical="center" indent="1"/>
    </xf>
    <xf numFmtId="0" fontId="0" fillId="0" borderId="0" xfId="0" applyBorder="1" applyAlignment="1">
      <alignment vertical="center"/>
    </xf>
    <xf numFmtId="3" fontId="50" fillId="0" borderId="0" xfId="0" applyNumberFormat="1" applyFont="1" applyAlignment="1">
      <alignment vertical="center"/>
    </xf>
    <xf numFmtId="3" fontId="51" fillId="33" borderId="32" xfId="0" applyNumberFormat="1" applyFont="1" applyFill="1" applyBorder="1" applyAlignment="1">
      <alignment vertical="center"/>
    </xf>
    <xf numFmtId="3" fontId="51" fillId="33" borderId="33" xfId="0" applyNumberFormat="1" applyFont="1" applyFill="1" applyBorder="1" applyAlignment="1">
      <alignment vertical="center"/>
    </xf>
    <xf numFmtId="3" fontId="51" fillId="33" borderId="34" xfId="0" applyNumberFormat="1" applyFont="1" applyFill="1" applyBorder="1" applyAlignment="1">
      <alignment vertical="center"/>
    </xf>
    <xf numFmtId="3" fontId="50" fillId="0" borderId="22" xfId="0" applyNumberFormat="1" applyFont="1" applyBorder="1" applyAlignment="1">
      <alignment vertical="center"/>
    </xf>
    <xf numFmtId="3" fontId="50" fillId="0" borderId="23" xfId="0" applyNumberFormat="1" applyFont="1" applyBorder="1" applyAlignment="1">
      <alignment vertical="center"/>
    </xf>
    <xf numFmtId="3" fontId="50" fillId="0" borderId="24" xfId="0" applyNumberFormat="1" applyFont="1" applyBorder="1" applyAlignment="1">
      <alignment vertical="center"/>
    </xf>
    <xf numFmtId="3" fontId="51" fillId="33" borderId="32" xfId="0" applyNumberFormat="1" applyFont="1" applyFill="1" applyBorder="1" applyAlignment="1">
      <alignment horizontal="right" vertical="center"/>
    </xf>
    <xf numFmtId="3" fontId="51" fillId="33" borderId="33" xfId="0" applyNumberFormat="1" applyFont="1" applyFill="1" applyBorder="1" applyAlignment="1">
      <alignment horizontal="right" vertical="center"/>
    </xf>
    <xf numFmtId="3" fontId="51" fillId="33" borderId="34" xfId="0" applyNumberFormat="1" applyFont="1" applyFill="1" applyBorder="1" applyAlignment="1">
      <alignment horizontal="right" vertical="center"/>
    </xf>
    <xf numFmtId="3" fontId="51" fillId="33" borderId="22" xfId="0" applyNumberFormat="1" applyFont="1" applyFill="1" applyBorder="1" applyAlignment="1">
      <alignment vertical="center"/>
    </xf>
    <xf numFmtId="3" fontId="51" fillId="33" borderId="23" xfId="0" applyNumberFormat="1" applyFont="1" applyFill="1" applyBorder="1" applyAlignment="1">
      <alignment vertical="center"/>
    </xf>
    <xf numFmtId="3" fontId="51" fillId="33" borderId="24" xfId="0" applyNumberFormat="1" applyFont="1" applyFill="1" applyBorder="1" applyAlignment="1">
      <alignment vertical="center"/>
    </xf>
    <xf numFmtId="3" fontId="50" fillId="0" borderId="41" xfId="0" applyNumberFormat="1" applyFont="1" applyBorder="1" applyAlignment="1">
      <alignment vertical="center"/>
    </xf>
    <xf numFmtId="3" fontId="50" fillId="0" borderId="42" xfId="0" applyNumberFormat="1" applyFont="1" applyBorder="1" applyAlignment="1">
      <alignment vertical="center"/>
    </xf>
    <xf numFmtId="3" fontId="50" fillId="0" borderId="43" xfId="0" applyNumberFormat="1" applyFont="1" applyBorder="1" applyAlignment="1">
      <alignment vertical="center"/>
    </xf>
    <xf numFmtId="0" fontId="0" fillId="33" borderId="39" xfId="0" applyFill="1" applyBorder="1" applyAlignment="1">
      <alignment vertical="center"/>
    </xf>
    <xf numFmtId="3" fontId="51" fillId="33" borderId="44" xfId="0" applyNumberFormat="1" applyFont="1" applyFill="1" applyBorder="1" applyAlignment="1">
      <alignment vertical="center"/>
    </xf>
    <xf numFmtId="3" fontId="51" fillId="33" borderId="45" xfId="0" applyNumberFormat="1" applyFont="1" applyFill="1" applyBorder="1" applyAlignment="1">
      <alignment vertical="center"/>
    </xf>
    <xf numFmtId="3" fontId="51" fillId="33" borderId="46" xfId="0" applyNumberFormat="1" applyFont="1" applyFill="1" applyBorder="1" applyAlignment="1">
      <alignment vertical="center"/>
    </xf>
    <xf numFmtId="3" fontId="51" fillId="33" borderId="47" xfId="0" applyNumberFormat="1" applyFont="1" applyFill="1" applyBorder="1" applyAlignment="1">
      <alignment vertical="center"/>
    </xf>
    <xf numFmtId="3" fontId="51" fillId="33" borderId="48" xfId="0" applyNumberFormat="1" applyFont="1" applyFill="1" applyBorder="1" applyAlignment="1">
      <alignment vertical="center"/>
    </xf>
    <xf numFmtId="3" fontId="51" fillId="33" borderId="49" xfId="0" applyNumberFormat="1" applyFont="1" applyFill="1" applyBorder="1" applyAlignment="1">
      <alignment vertical="center"/>
    </xf>
    <xf numFmtId="10" fontId="51" fillId="33" borderId="50" xfId="0" applyNumberFormat="1" applyFont="1" applyFill="1" applyBorder="1" applyAlignment="1">
      <alignment vertical="center"/>
    </xf>
    <xf numFmtId="10" fontId="51" fillId="33" borderId="51" xfId="0" applyNumberFormat="1" applyFont="1" applyFill="1" applyBorder="1" applyAlignment="1">
      <alignment vertical="center"/>
    </xf>
    <xf numFmtId="10" fontId="51" fillId="34" borderId="52" xfId="0" applyNumberFormat="1" applyFont="1" applyFill="1" applyBorder="1" applyAlignment="1">
      <alignment vertical="center"/>
    </xf>
    <xf numFmtId="0" fontId="5" fillId="0" borderId="20" xfId="0" applyFont="1" applyBorder="1" applyAlignment="1">
      <alignment horizontal="left" vertical="center" indent="1"/>
    </xf>
    <xf numFmtId="3" fontId="5" fillId="0" borderId="20" xfId="0" applyNumberFormat="1" applyFont="1" applyBorder="1" applyAlignment="1">
      <alignment vertical="center"/>
    </xf>
    <xf numFmtId="3" fontId="5" fillId="0" borderId="28" xfId="0" applyNumberFormat="1" applyFont="1" applyBorder="1" applyAlignment="1">
      <alignment vertical="center"/>
    </xf>
    <xf numFmtId="3" fontId="5" fillId="0" borderId="29" xfId="0" applyNumberFormat="1" applyFont="1" applyBorder="1" applyAlignment="1">
      <alignment vertical="center"/>
    </xf>
    <xf numFmtId="3" fontId="5" fillId="0" borderId="30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5" fillId="0" borderId="20" xfId="0" applyFont="1" applyFill="1" applyBorder="1" applyAlignment="1">
      <alignment horizontal="left" vertical="center" indent="1"/>
    </xf>
    <xf numFmtId="3" fontId="5" fillId="0" borderId="16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left" vertical="center" indent="1"/>
    </xf>
    <xf numFmtId="3" fontId="5" fillId="0" borderId="18" xfId="0" applyNumberFormat="1" applyFont="1" applyFill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0" fillId="0" borderId="12" xfId="0" applyNumberFormat="1" applyFont="1" applyBorder="1" applyAlignment="1">
      <alignment vertical="center"/>
    </xf>
    <xf numFmtId="0" fontId="50" fillId="35" borderId="18" xfId="0" applyFont="1" applyFill="1" applyBorder="1" applyAlignment="1">
      <alignment horizontal="left" vertical="center" indent="2"/>
    </xf>
    <xf numFmtId="3" fontId="48" fillId="35" borderId="12" xfId="0" applyNumberFormat="1" applyFont="1" applyFill="1" applyBorder="1" applyAlignment="1">
      <alignment vertical="center"/>
    </xf>
    <xf numFmtId="0" fontId="0" fillId="35" borderId="22" xfId="0" applyFill="1" applyBorder="1" applyAlignment="1">
      <alignment vertical="center"/>
    </xf>
    <xf numFmtId="0" fontId="0" fillId="35" borderId="23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3" fontId="50" fillId="35" borderId="12" xfId="0" applyNumberFormat="1" applyFont="1" applyFill="1" applyBorder="1" applyAlignment="1">
      <alignment vertical="center"/>
    </xf>
    <xf numFmtId="0" fontId="48" fillId="35" borderId="20" xfId="0" applyFont="1" applyFill="1" applyBorder="1" applyAlignment="1">
      <alignment horizontal="left" vertical="center" indent="1"/>
    </xf>
    <xf numFmtId="3" fontId="48" fillId="35" borderId="16" xfId="0" applyNumberFormat="1" applyFont="1" applyFill="1" applyBorder="1" applyAlignment="1">
      <alignment vertical="center"/>
    </xf>
    <xf numFmtId="0" fontId="50" fillId="35" borderId="25" xfId="0" applyFont="1" applyFill="1" applyBorder="1" applyAlignment="1">
      <alignment vertical="center"/>
    </xf>
    <xf numFmtId="0" fontId="50" fillId="35" borderId="26" xfId="0" applyFont="1" applyFill="1" applyBorder="1" applyAlignment="1">
      <alignment vertical="center"/>
    </xf>
    <xf numFmtId="0" fontId="50" fillId="35" borderId="27" xfId="0" applyFont="1" applyFill="1" applyBorder="1" applyAlignment="1">
      <alignment vertical="center"/>
    </xf>
    <xf numFmtId="3" fontId="48" fillId="35" borderId="17" xfId="0" applyNumberFormat="1" applyFont="1" applyFill="1" applyBorder="1" applyAlignment="1">
      <alignment vertical="center"/>
    </xf>
    <xf numFmtId="0" fontId="50" fillId="35" borderId="19" xfId="0" applyFont="1" applyFill="1" applyBorder="1" applyAlignment="1">
      <alignment horizontal="left" vertical="center" indent="1"/>
    </xf>
    <xf numFmtId="0" fontId="51" fillId="35" borderId="14" xfId="0" applyFont="1" applyFill="1" applyBorder="1" applyAlignment="1">
      <alignment vertical="center"/>
    </xf>
    <xf numFmtId="3" fontId="50" fillId="35" borderId="16" xfId="0" applyNumberFormat="1" applyFont="1" applyFill="1" applyBorder="1" applyAlignment="1">
      <alignment vertical="center"/>
    </xf>
    <xf numFmtId="3" fontId="50" fillId="35" borderId="17" xfId="0" applyNumberFormat="1" applyFont="1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3" fontId="50" fillId="35" borderId="28" xfId="0" applyNumberFormat="1" applyFont="1" applyFill="1" applyBorder="1" applyAlignment="1">
      <alignment vertical="center"/>
    </xf>
    <xf numFmtId="3" fontId="50" fillId="35" borderId="29" xfId="0" applyNumberFormat="1" applyFont="1" applyFill="1" applyBorder="1" applyAlignment="1">
      <alignment vertical="center"/>
    </xf>
    <xf numFmtId="3" fontId="50" fillId="35" borderId="30" xfId="0" applyNumberFormat="1" applyFont="1" applyFill="1" applyBorder="1" applyAlignment="1">
      <alignment vertical="center"/>
    </xf>
    <xf numFmtId="3" fontId="50" fillId="35" borderId="14" xfId="0" applyNumberFormat="1" applyFont="1" applyFill="1" applyBorder="1" applyAlignment="1">
      <alignment vertical="center"/>
    </xf>
    <xf numFmtId="3" fontId="50" fillId="35" borderId="15" xfId="0" applyNumberFormat="1" applyFont="1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3" fontId="50" fillId="35" borderId="25" xfId="0" applyNumberFormat="1" applyFont="1" applyFill="1" applyBorder="1" applyAlignment="1">
      <alignment vertical="center"/>
    </xf>
    <xf numFmtId="3" fontId="50" fillId="35" borderId="26" xfId="0" applyNumberFormat="1" applyFont="1" applyFill="1" applyBorder="1" applyAlignment="1">
      <alignment vertical="center"/>
    </xf>
    <xf numFmtId="3" fontId="50" fillId="35" borderId="27" xfId="0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49" fillId="33" borderId="37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10" fontId="48" fillId="7" borderId="16" xfId="0" applyNumberFormat="1" applyFont="1" applyFill="1" applyBorder="1" applyAlignment="1">
      <alignment vertical="center"/>
    </xf>
    <xf numFmtId="3" fontId="48" fillId="7" borderId="17" xfId="0" applyNumberFormat="1" applyFont="1" applyFill="1" applyBorder="1" applyAlignment="1">
      <alignment vertical="center"/>
    </xf>
    <xf numFmtId="0" fontId="0" fillId="7" borderId="16" xfId="0" applyFill="1" applyBorder="1" applyAlignment="1">
      <alignment vertical="center"/>
    </xf>
    <xf numFmtId="0" fontId="48" fillId="7" borderId="20" xfId="0" applyFont="1" applyFill="1" applyBorder="1" applyAlignment="1">
      <alignment horizontal="left" vertical="center" indent="1"/>
    </xf>
    <xf numFmtId="0" fontId="0" fillId="0" borderId="53" xfId="0" applyBorder="1" applyAlignment="1">
      <alignment horizontal="center" vertical="center"/>
    </xf>
    <xf numFmtId="0" fontId="5" fillId="35" borderId="20" xfId="0" applyFont="1" applyFill="1" applyBorder="1" applyAlignment="1">
      <alignment horizontal="left" vertical="center" indent="1"/>
    </xf>
    <xf numFmtId="3" fontId="5" fillId="35" borderId="20" xfId="0" applyNumberFormat="1" applyFont="1" applyFill="1" applyBorder="1" applyAlignment="1">
      <alignment vertical="center"/>
    </xf>
    <xf numFmtId="3" fontId="5" fillId="35" borderId="28" xfId="0" applyNumberFormat="1" applyFont="1" applyFill="1" applyBorder="1" applyAlignment="1">
      <alignment vertical="center"/>
    </xf>
    <xf numFmtId="3" fontId="5" fillId="35" borderId="29" xfId="0" applyNumberFormat="1" applyFont="1" applyFill="1" applyBorder="1" applyAlignment="1">
      <alignment vertical="center"/>
    </xf>
    <xf numFmtId="3" fontId="5" fillId="35" borderId="30" xfId="0" applyNumberFormat="1" applyFont="1" applyFill="1" applyBorder="1" applyAlignment="1">
      <alignment vertical="center"/>
    </xf>
    <xf numFmtId="3" fontId="5" fillId="35" borderId="16" xfId="0" applyNumberFormat="1" applyFont="1" applyFill="1" applyBorder="1" applyAlignment="1">
      <alignment vertical="center"/>
    </xf>
    <xf numFmtId="3" fontId="5" fillId="35" borderId="17" xfId="0" applyNumberFormat="1" applyFont="1" applyFill="1" applyBorder="1" applyAlignment="1">
      <alignment vertical="center"/>
    </xf>
    <xf numFmtId="0" fontId="50" fillId="0" borderId="19" xfId="0" applyFont="1" applyFill="1" applyBorder="1" applyAlignment="1">
      <alignment horizontal="left" vertical="center" indent="1"/>
    </xf>
    <xf numFmtId="0" fontId="51" fillId="0" borderId="14" xfId="0" applyFont="1" applyFill="1" applyBorder="1" applyAlignment="1">
      <alignment vertical="center"/>
    </xf>
    <xf numFmtId="0" fontId="50" fillId="0" borderId="25" xfId="0" applyFont="1" applyFill="1" applyBorder="1" applyAlignment="1">
      <alignment vertical="center"/>
    </xf>
    <xf numFmtId="0" fontId="50" fillId="0" borderId="26" xfId="0" applyFont="1" applyFill="1" applyBorder="1" applyAlignment="1">
      <alignment vertical="center"/>
    </xf>
    <xf numFmtId="0" fontId="50" fillId="0" borderId="27" xfId="0" applyFont="1" applyFill="1" applyBorder="1" applyAlignment="1">
      <alignment vertical="center"/>
    </xf>
    <xf numFmtId="3" fontId="50" fillId="0" borderId="15" xfId="0" applyNumberFormat="1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3" fontId="50" fillId="0" borderId="25" xfId="0" applyNumberFormat="1" applyFont="1" applyFill="1" applyBorder="1" applyAlignment="1">
      <alignment vertical="center"/>
    </xf>
    <xf numFmtId="3" fontId="50" fillId="0" borderId="26" xfId="0" applyNumberFormat="1" applyFont="1" applyFill="1" applyBorder="1" applyAlignment="1">
      <alignment vertical="center"/>
    </xf>
    <xf numFmtId="3" fontId="50" fillId="0" borderId="27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7" xfId="0" applyBorder="1" applyAlignment="1">
      <alignment horizontal="center" vertical="top" textRotation="255"/>
    </xf>
    <xf numFmtId="0" fontId="0" fillId="0" borderId="48" xfId="0" applyBorder="1" applyAlignment="1">
      <alignment horizontal="center" vertical="top" textRotation="255"/>
    </xf>
    <xf numFmtId="0" fontId="0" fillId="0" borderId="49" xfId="0" applyBorder="1" applyAlignment="1">
      <alignment horizontal="center" vertical="top" textRotation="255"/>
    </xf>
    <xf numFmtId="0" fontId="48" fillId="0" borderId="55" xfId="0" applyFont="1" applyBorder="1" applyAlignment="1">
      <alignment horizontal="left" vertical="center" inden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9" fillId="0" borderId="56" xfId="0" applyFont="1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9" fillId="0" borderId="55" xfId="0" applyFont="1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0" fillId="0" borderId="55" xfId="0" applyFont="1" applyBorder="1" applyAlignment="1">
      <alignment horizontal="left" vertical="center" indent="2"/>
    </xf>
    <xf numFmtId="0" fontId="50" fillId="0" borderId="55" xfId="0" applyFont="1" applyBorder="1" applyAlignment="1">
      <alignment horizontal="left" indent="2"/>
    </xf>
    <xf numFmtId="0" fontId="50" fillId="0" borderId="55" xfId="0" applyFont="1" applyBorder="1" applyAlignment="1">
      <alignment horizontal="left" vertical="center" indent="3"/>
    </xf>
    <xf numFmtId="0" fontId="50" fillId="0" borderId="58" xfId="0" applyFont="1" applyBorder="1" applyAlignment="1">
      <alignment horizontal="left" vertical="center" indent="3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17" xfId="0" applyBorder="1" applyAlignment="1">
      <alignment vertical="center"/>
    </xf>
    <xf numFmtId="0" fontId="49" fillId="0" borderId="55" xfId="0" applyFont="1" applyBorder="1" applyAlignment="1">
      <alignment horizontal="center" vertical="center"/>
    </xf>
    <xf numFmtId="0" fontId="49" fillId="0" borderId="5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7" borderId="55" xfId="0" applyFill="1" applyBorder="1" applyAlignment="1">
      <alignment horizontal="center" vertical="center"/>
    </xf>
    <xf numFmtId="0" fontId="0" fillId="7" borderId="55" xfId="0" applyFill="1" applyBorder="1" applyAlignment="1">
      <alignment vertical="center"/>
    </xf>
    <xf numFmtId="0" fontId="0" fillId="7" borderId="42" xfId="0" applyFill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9" fillId="33" borderId="37" xfId="0" applyFont="1" applyFill="1" applyBorder="1" applyAlignment="1">
      <alignment horizontal="left" vertical="center"/>
    </xf>
    <xf numFmtId="0" fontId="49" fillId="33" borderId="60" xfId="0" applyFont="1" applyFill="1" applyBorder="1" applyAlignment="1">
      <alignment horizontal="left" vertical="center"/>
    </xf>
    <xf numFmtId="0" fontId="49" fillId="33" borderId="31" xfId="0" applyFont="1" applyFill="1" applyBorder="1" applyAlignment="1">
      <alignment horizontal="left" vertical="center"/>
    </xf>
    <xf numFmtId="0" fontId="48" fillId="0" borderId="61" xfId="0" applyFont="1" applyBorder="1" applyAlignment="1">
      <alignment horizontal="left" vertical="center" indent="1"/>
    </xf>
    <xf numFmtId="0" fontId="48" fillId="0" borderId="56" xfId="0" applyFont="1" applyBorder="1" applyAlignment="1">
      <alignment horizontal="left" vertical="center" indent="1"/>
    </xf>
    <xf numFmtId="0" fontId="48" fillId="0" borderId="57" xfId="0" applyFont="1" applyBorder="1" applyAlignment="1">
      <alignment horizontal="left" vertical="center" indent="1"/>
    </xf>
    <xf numFmtId="0" fontId="48" fillId="0" borderId="62" xfId="0" applyFont="1" applyBorder="1" applyAlignment="1">
      <alignment horizontal="left" vertical="center" indent="1"/>
    </xf>
    <xf numFmtId="0" fontId="48" fillId="0" borderId="63" xfId="0" applyFont="1" applyBorder="1" applyAlignment="1">
      <alignment horizontal="left" vertical="center" indent="1"/>
    </xf>
    <xf numFmtId="0" fontId="48" fillId="0" borderId="21" xfId="0" applyFont="1" applyBorder="1" applyAlignment="1">
      <alignment horizontal="left" vertical="center" indent="1"/>
    </xf>
    <xf numFmtId="0" fontId="49" fillId="0" borderId="53" xfId="0" applyFont="1" applyBorder="1" applyAlignment="1">
      <alignment horizontal="left" vertical="center"/>
    </xf>
    <xf numFmtId="0" fontId="49" fillId="0" borderId="54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49" fillId="0" borderId="64" xfId="0" applyFont="1" applyBorder="1" applyAlignment="1">
      <alignment horizontal="left" vertical="center"/>
    </xf>
    <xf numFmtId="0" fontId="49" fillId="0" borderId="65" xfId="0" applyFont="1" applyBorder="1" applyAlignment="1">
      <alignment horizontal="left" vertical="center"/>
    </xf>
    <xf numFmtId="0" fontId="49" fillId="0" borderId="36" xfId="0" applyFont="1" applyBorder="1" applyAlignment="1">
      <alignment horizontal="left" vertical="center"/>
    </xf>
    <xf numFmtId="0" fontId="49" fillId="33" borderId="64" xfId="0" applyFont="1" applyFill="1" applyBorder="1" applyAlignment="1">
      <alignment horizontal="left" vertical="center"/>
    </xf>
    <xf numFmtId="0" fontId="49" fillId="33" borderId="65" xfId="0" applyFont="1" applyFill="1" applyBorder="1" applyAlignment="1">
      <alignment horizontal="left" vertical="center"/>
    </xf>
    <xf numFmtId="0" fontId="49" fillId="33" borderId="36" xfId="0" applyFont="1" applyFill="1" applyBorder="1" applyAlignment="1">
      <alignment horizontal="left" vertical="center"/>
    </xf>
    <xf numFmtId="3" fontId="48" fillId="0" borderId="18" xfId="0" applyNumberFormat="1" applyFont="1" applyBorder="1" applyAlignment="1">
      <alignment horizontal="center" vertical="center"/>
    </xf>
    <xf numFmtId="3" fontId="48" fillId="0" borderId="0" xfId="0" applyNumberFormat="1" applyFont="1" applyBorder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/>
    </xf>
    <xf numFmtId="3" fontId="48" fillId="0" borderId="53" xfId="0" applyNumberFormat="1" applyFont="1" applyBorder="1" applyAlignment="1">
      <alignment horizontal="center" vertical="center"/>
    </xf>
    <xf numFmtId="3" fontId="48" fillId="0" borderId="54" xfId="0" applyNumberFormat="1" applyFont="1" applyBorder="1" applyAlignment="1">
      <alignment horizontal="center" vertical="center"/>
    </xf>
    <xf numFmtId="3" fontId="48" fillId="0" borderId="11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  <cellStyle name="Százalék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zoomScale="92" zoomScaleNormal="92" zoomScalePageLayoutView="0" workbookViewId="0" topLeftCell="A1">
      <pane ySplit="1" topLeftCell="A33" activePane="bottomLeft" state="frozen"/>
      <selection pane="topLeft" activeCell="A1" sqref="A1"/>
      <selection pane="bottomLeft" activeCell="K49" sqref="K49"/>
    </sheetView>
  </sheetViews>
  <sheetFormatPr defaultColWidth="9.00390625" defaultRowHeight="12.75"/>
  <cols>
    <col min="1" max="1" width="61.875" style="1" customWidth="1"/>
    <col min="2" max="9" width="6.625" style="1" customWidth="1"/>
    <col min="10" max="10" width="12.625" style="1" customWidth="1"/>
    <col min="11" max="11" width="15.25390625" style="1" bestFit="1" customWidth="1"/>
    <col min="12" max="12" width="23.25390625" style="1" customWidth="1"/>
    <col min="13" max="19" width="11.625" style="1" customWidth="1"/>
    <col min="20" max="16384" width="9.00390625" style="1" customWidth="1"/>
  </cols>
  <sheetData>
    <row r="1" spans="1:19" s="18" customFormat="1" ht="78.75">
      <c r="A1" s="215" t="s">
        <v>26</v>
      </c>
      <c r="B1" s="38" t="s">
        <v>36</v>
      </c>
      <c r="C1" s="39" t="s">
        <v>29</v>
      </c>
      <c r="D1" s="39" t="s">
        <v>30</v>
      </c>
      <c r="E1" s="39" t="s">
        <v>31</v>
      </c>
      <c r="F1" s="39" t="s">
        <v>32</v>
      </c>
      <c r="G1" s="39" t="s">
        <v>33</v>
      </c>
      <c r="H1" s="39" t="s">
        <v>34</v>
      </c>
      <c r="I1" s="36" t="s">
        <v>35</v>
      </c>
      <c r="J1" s="158" t="s">
        <v>11</v>
      </c>
      <c r="K1" s="158" t="s">
        <v>12</v>
      </c>
      <c r="L1" s="158" t="s">
        <v>46</v>
      </c>
      <c r="M1" s="39" t="s">
        <v>29</v>
      </c>
      <c r="N1" s="39" t="s">
        <v>30</v>
      </c>
      <c r="O1" s="39" t="s">
        <v>31</v>
      </c>
      <c r="P1" s="39" t="s">
        <v>32</v>
      </c>
      <c r="Q1" s="39" t="s">
        <v>33</v>
      </c>
      <c r="R1" s="39" t="s">
        <v>34</v>
      </c>
      <c r="S1" s="36" t="s">
        <v>35</v>
      </c>
    </row>
    <row r="2" spans="1:19" s="18" customFormat="1" ht="19.5" customHeight="1" thickBot="1">
      <c r="A2" s="216"/>
      <c r="B2" s="217" t="s">
        <v>13</v>
      </c>
      <c r="C2" s="217"/>
      <c r="D2" s="217"/>
      <c r="E2" s="217"/>
      <c r="F2" s="217"/>
      <c r="G2" s="217"/>
      <c r="H2" s="217"/>
      <c r="I2" s="217"/>
      <c r="J2" s="157" t="s">
        <v>14</v>
      </c>
      <c r="K2" s="155" t="s">
        <v>15</v>
      </c>
      <c r="L2" s="67"/>
      <c r="M2" s="218" t="s">
        <v>60</v>
      </c>
      <c r="N2" s="219"/>
      <c r="O2" s="219"/>
      <c r="P2" s="219"/>
      <c r="Q2" s="219"/>
      <c r="R2" s="219"/>
      <c r="S2" s="220"/>
    </row>
    <row r="3" spans="1:19" ht="19.5" customHeight="1">
      <c r="A3" s="221" t="s">
        <v>16</v>
      </c>
      <c r="B3" s="222"/>
      <c r="C3" s="222"/>
      <c r="D3" s="222"/>
      <c r="E3" s="222"/>
      <c r="F3" s="222"/>
      <c r="G3" s="222"/>
      <c r="H3" s="222"/>
      <c r="I3" s="222"/>
      <c r="J3" s="223"/>
      <c r="K3" s="40">
        <f>SUM(K4:K12)</f>
        <v>630900000</v>
      </c>
      <c r="L3" s="68"/>
      <c r="M3" s="86">
        <f>SUM(M4:M12)</f>
        <v>82400000</v>
      </c>
      <c r="N3" s="87">
        <f aca="true" t="shared" si="0" ref="N3:S3">SUM(N4:N12)</f>
        <v>65600000</v>
      </c>
      <c r="O3" s="87">
        <f t="shared" si="0"/>
        <v>66700000</v>
      </c>
      <c r="P3" s="87">
        <f t="shared" si="0"/>
        <v>116600000</v>
      </c>
      <c r="Q3" s="87">
        <f t="shared" si="0"/>
        <v>83700000</v>
      </c>
      <c r="R3" s="87">
        <f t="shared" si="0"/>
        <v>212900000</v>
      </c>
      <c r="S3" s="88">
        <f t="shared" si="0"/>
        <v>3000000</v>
      </c>
    </row>
    <row r="4" spans="1:19" ht="12.75">
      <c r="A4" s="19" t="s">
        <v>0</v>
      </c>
      <c r="B4" s="20">
        <f aca="true" t="shared" si="1" ref="B4:B12">SUM(C4:I4)</f>
        <v>15000</v>
      </c>
      <c r="C4" s="59">
        <v>2000</v>
      </c>
      <c r="D4" s="60">
        <v>2000</v>
      </c>
      <c r="E4" s="60"/>
      <c r="F4" s="60">
        <v>2000</v>
      </c>
      <c r="G4" s="60">
        <v>2000</v>
      </c>
      <c r="H4" s="60">
        <v>7000</v>
      </c>
      <c r="I4" s="61"/>
      <c r="J4" s="21">
        <v>10000</v>
      </c>
      <c r="K4" s="22">
        <f aca="true" t="shared" si="2" ref="K4:K12">B4*J4</f>
        <v>150000000</v>
      </c>
      <c r="L4" s="65"/>
      <c r="M4" s="59">
        <f>ROUND($J4*C4,0)</f>
        <v>20000000</v>
      </c>
      <c r="N4" s="60">
        <f aca="true" t="shared" si="3" ref="N4:S12">ROUND($J4*D4,0)</f>
        <v>20000000</v>
      </c>
      <c r="O4" s="60">
        <f t="shared" si="3"/>
        <v>0</v>
      </c>
      <c r="P4" s="60">
        <f t="shared" si="3"/>
        <v>20000000</v>
      </c>
      <c r="Q4" s="60">
        <f t="shared" si="3"/>
        <v>20000000</v>
      </c>
      <c r="R4" s="60">
        <f t="shared" si="3"/>
        <v>70000000</v>
      </c>
      <c r="S4" s="61">
        <f t="shared" si="3"/>
        <v>0</v>
      </c>
    </row>
    <row r="5" spans="1:19" ht="12.75">
      <c r="A5" s="23" t="s">
        <v>51</v>
      </c>
      <c r="B5" s="24">
        <f t="shared" si="1"/>
        <v>90</v>
      </c>
      <c r="C5" s="62"/>
      <c r="D5" s="63"/>
      <c r="E5" s="63"/>
      <c r="F5" s="63"/>
      <c r="G5" s="63">
        <v>20</v>
      </c>
      <c r="H5" s="63">
        <v>70</v>
      </c>
      <c r="I5" s="64"/>
      <c r="J5" s="25">
        <v>600000</v>
      </c>
      <c r="K5" s="26">
        <f t="shared" si="2"/>
        <v>54000000</v>
      </c>
      <c r="L5" s="69"/>
      <c r="M5" s="62">
        <f aca="true" t="shared" si="4" ref="M5:M12">ROUND($J5*C5,0)</f>
        <v>0</v>
      </c>
      <c r="N5" s="63">
        <f t="shared" si="3"/>
        <v>0</v>
      </c>
      <c r="O5" s="63">
        <f t="shared" si="3"/>
        <v>0</v>
      </c>
      <c r="P5" s="63">
        <f t="shared" si="3"/>
        <v>0</v>
      </c>
      <c r="Q5" s="63">
        <f t="shared" si="3"/>
        <v>12000000</v>
      </c>
      <c r="R5" s="63">
        <f t="shared" si="3"/>
        <v>42000000</v>
      </c>
      <c r="S5" s="64">
        <f t="shared" si="3"/>
        <v>0</v>
      </c>
    </row>
    <row r="6" spans="1:19" ht="12.75">
      <c r="A6" s="23" t="s">
        <v>59</v>
      </c>
      <c r="B6" s="24">
        <f t="shared" si="1"/>
        <v>347</v>
      </c>
      <c r="C6" s="62">
        <v>96</v>
      </c>
      <c r="D6" s="63">
        <v>18</v>
      </c>
      <c r="E6" s="63">
        <v>52</v>
      </c>
      <c r="F6" s="63">
        <v>37</v>
      </c>
      <c r="G6" s="63">
        <v>79</v>
      </c>
      <c r="H6" s="63">
        <v>65</v>
      </c>
      <c r="I6" s="64"/>
      <c r="J6" s="25">
        <v>100000</v>
      </c>
      <c r="K6" s="26">
        <f>B6*J6</f>
        <v>34700000</v>
      </c>
      <c r="L6" s="69"/>
      <c r="M6" s="62">
        <f t="shared" si="4"/>
        <v>9600000</v>
      </c>
      <c r="N6" s="63">
        <f t="shared" si="3"/>
        <v>1800000</v>
      </c>
      <c r="O6" s="63">
        <f t="shared" si="3"/>
        <v>5200000</v>
      </c>
      <c r="P6" s="63">
        <f t="shared" si="3"/>
        <v>3700000</v>
      </c>
      <c r="Q6" s="63">
        <f t="shared" si="3"/>
        <v>7900000</v>
      </c>
      <c r="R6" s="63">
        <f t="shared" si="3"/>
        <v>6500000</v>
      </c>
      <c r="S6" s="64">
        <f t="shared" si="3"/>
        <v>0</v>
      </c>
    </row>
    <row r="7" spans="1:19" ht="12.75">
      <c r="A7" s="164" t="s">
        <v>27</v>
      </c>
      <c r="B7" s="165">
        <f t="shared" si="1"/>
        <v>30000</v>
      </c>
      <c r="C7" s="166">
        <v>5200</v>
      </c>
      <c r="D7" s="167">
        <v>4200</v>
      </c>
      <c r="E7" s="167">
        <v>4300</v>
      </c>
      <c r="F7" s="167">
        <v>3500</v>
      </c>
      <c r="G7" s="167">
        <v>4200</v>
      </c>
      <c r="H7" s="167">
        <v>8600</v>
      </c>
      <c r="I7" s="168"/>
      <c r="J7" s="169">
        <v>9000</v>
      </c>
      <c r="K7" s="170">
        <f t="shared" si="2"/>
        <v>270000000</v>
      </c>
      <c r="L7" s="145"/>
      <c r="M7" s="146">
        <f t="shared" si="4"/>
        <v>46800000</v>
      </c>
      <c r="N7" s="147">
        <f t="shared" si="3"/>
        <v>37800000</v>
      </c>
      <c r="O7" s="147">
        <f t="shared" si="3"/>
        <v>38700000</v>
      </c>
      <c r="P7" s="147">
        <f t="shared" si="3"/>
        <v>31500000</v>
      </c>
      <c r="Q7" s="147">
        <f t="shared" si="3"/>
        <v>37800000</v>
      </c>
      <c r="R7" s="147">
        <f t="shared" si="3"/>
        <v>77400000</v>
      </c>
      <c r="S7" s="148">
        <f t="shared" si="3"/>
        <v>0</v>
      </c>
    </row>
    <row r="8" spans="1:19" ht="12.75">
      <c r="A8" s="23" t="s">
        <v>28</v>
      </c>
      <c r="B8" s="24">
        <f t="shared" si="1"/>
        <v>4200</v>
      </c>
      <c r="C8" s="62"/>
      <c r="D8" s="63"/>
      <c r="E8" s="63">
        <v>4200</v>
      </c>
      <c r="F8" s="63"/>
      <c r="G8" s="63"/>
      <c r="H8" s="63"/>
      <c r="I8" s="64"/>
      <c r="J8" s="25">
        <v>4000</v>
      </c>
      <c r="K8" s="26">
        <f t="shared" si="2"/>
        <v>16800000</v>
      </c>
      <c r="L8" s="69"/>
      <c r="M8" s="62">
        <f t="shared" si="4"/>
        <v>0</v>
      </c>
      <c r="N8" s="63">
        <f t="shared" si="3"/>
        <v>0</v>
      </c>
      <c r="O8" s="63">
        <f t="shared" si="3"/>
        <v>16800000</v>
      </c>
      <c r="P8" s="63">
        <f t="shared" si="3"/>
        <v>0</v>
      </c>
      <c r="Q8" s="63">
        <f t="shared" si="3"/>
        <v>0</v>
      </c>
      <c r="R8" s="63">
        <f t="shared" si="3"/>
        <v>0</v>
      </c>
      <c r="S8" s="64">
        <f t="shared" si="3"/>
        <v>0</v>
      </c>
    </row>
    <row r="9" spans="1:19" ht="12.75">
      <c r="A9" s="23" t="s">
        <v>54</v>
      </c>
      <c r="B9" s="24">
        <f t="shared" si="1"/>
        <v>40</v>
      </c>
      <c r="C9" s="62">
        <v>5</v>
      </c>
      <c r="D9" s="63">
        <v>5</v>
      </c>
      <c r="E9" s="63">
        <v>5</v>
      </c>
      <c r="F9" s="63">
        <v>5</v>
      </c>
      <c r="G9" s="63">
        <v>5</v>
      </c>
      <c r="H9" s="63">
        <v>15</v>
      </c>
      <c r="I9" s="64"/>
      <c r="J9" s="25">
        <v>600000</v>
      </c>
      <c r="K9" s="26">
        <f t="shared" si="2"/>
        <v>24000000</v>
      </c>
      <c r="L9" s="69"/>
      <c r="M9" s="62">
        <f t="shared" si="4"/>
        <v>3000000</v>
      </c>
      <c r="N9" s="63">
        <f t="shared" si="3"/>
        <v>3000000</v>
      </c>
      <c r="O9" s="63">
        <f t="shared" si="3"/>
        <v>3000000</v>
      </c>
      <c r="P9" s="63">
        <f t="shared" si="3"/>
        <v>3000000</v>
      </c>
      <c r="Q9" s="63">
        <f t="shared" si="3"/>
        <v>3000000</v>
      </c>
      <c r="R9" s="63">
        <f t="shared" si="3"/>
        <v>9000000</v>
      </c>
      <c r="S9" s="64">
        <f t="shared" si="3"/>
        <v>0</v>
      </c>
    </row>
    <row r="10" spans="1:19" ht="12.75">
      <c r="A10" s="118" t="s">
        <v>61</v>
      </c>
      <c r="B10" s="112">
        <f t="shared" si="1"/>
        <v>14</v>
      </c>
      <c r="C10" s="113">
        <v>2</v>
      </c>
      <c r="D10" s="114">
        <v>2</v>
      </c>
      <c r="E10" s="114">
        <v>2</v>
      </c>
      <c r="F10" s="114">
        <v>2</v>
      </c>
      <c r="G10" s="114">
        <v>2</v>
      </c>
      <c r="H10" s="114">
        <v>2</v>
      </c>
      <c r="I10" s="115">
        <v>2</v>
      </c>
      <c r="J10" s="119">
        <v>1500000</v>
      </c>
      <c r="K10" s="120">
        <f>B10*J10</f>
        <v>21000000</v>
      </c>
      <c r="L10" s="80"/>
      <c r="M10" s="62">
        <f t="shared" si="4"/>
        <v>3000000</v>
      </c>
      <c r="N10" s="63">
        <f t="shared" si="3"/>
        <v>3000000</v>
      </c>
      <c r="O10" s="63">
        <f t="shared" si="3"/>
        <v>3000000</v>
      </c>
      <c r="P10" s="63">
        <f t="shared" si="3"/>
        <v>3000000</v>
      </c>
      <c r="Q10" s="63">
        <f t="shared" si="3"/>
        <v>3000000</v>
      </c>
      <c r="R10" s="63">
        <f t="shared" si="3"/>
        <v>3000000</v>
      </c>
      <c r="S10" s="64">
        <f t="shared" si="3"/>
        <v>3000000</v>
      </c>
    </row>
    <row r="11" spans="1:19" ht="12.75">
      <c r="A11" s="52" t="s">
        <v>45</v>
      </c>
      <c r="B11" s="53">
        <f t="shared" si="1"/>
        <v>2</v>
      </c>
      <c r="C11" s="62"/>
      <c r="D11" s="63"/>
      <c r="E11" s="63"/>
      <c r="F11" s="63">
        <v>1</v>
      </c>
      <c r="G11" s="63"/>
      <c r="H11" s="63">
        <v>1</v>
      </c>
      <c r="I11" s="64"/>
      <c r="J11" s="54">
        <v>5000000</v>
      </c>
      <c r="K11" s="55">
        <f>B11*J11</f>
        <v>10000000</v>
      </c>
      <c r="L11" s="69"/>
      <c r="M11" s="62">
        <f t="shared" si="4"/>
        <v>0</v>
      </c>
      <c r="N11" s="63">
        <f t="shared" si="3"/>
        <v>0</v>
      </c>
      <c r="O11" s="63">
        <f t="shared" si="3"/>
        <v>0</v>
      </c>
      <c r="P11" s="63">
        <f t="shared" si="3"/>
        <v>5000000</v>
      </c>
      <c r="Q11" s="63">
        <f t="shared" si="3"/>
        <v>0</v>
      </c>
      <c r="R11" s="63">
        <f t="shared" si="3"/>
        <v>5000000</v>
      </c>
      <c r="S11" s="64">
        <f t="shared" si="3"/>
        <v>0</v>
      </c>
    </row>
    <row r="12" spans="1:19" ht="13.5" thickBot="1">
      <c r="A12" s="121" t="s">
        <v>49</v>
      </c>
      <c r="B12" s="122">
        <f t="shared" si="1"/>
        <v>3600</v>
      </c>
      <c r="C12" s="123"/>
      <c r="D12" s="124"/>
      <c r="E12" s="124"/>
      <c r="F12" s="124">
        <f>60*60</f>
        <v>3600</v>
      </c>
      <c r="G12" s="124"/>
      <c r="H12" s="124"/>
      <c r="I12" s="125"/>
      <c r="J12" s="126">
        <v>14000</v>
      </c>
      <c r="K12" s="127">
        <f t="shared" si="2"/>
        <v>50400000</v>
      </c>
      <c r="L12" s="79"/>
      <c r="M12" s="89">
        <f t="shared" si="4"/>
        <v>0</v>
      </c>
      <c r="N12" s="90">
        <f t="shared" si="3"/>
        <v>0</v>
      </c>
      <c r="O12" s="90">
        <f t="shared" si="3"/>
        <v>0</v>
      </c>
      <c r="P12" s="90">
        <f t="shared" si="3"/>
        <v>50400000</v>
      </c>
      <c r="Q12" s="90">
        <f t="shared" si="3"/>
        <v>0</v>
      </c>
      <c r="R12" s="90">
        <f t="shared" si="3"/>
        <v>0</v>
      </c>
      <c r="S12" s="91">
        <f t="shared" si="3"/>
        <v>0</v>
      </c>
    </row>
    <row r="13" spans="1:19" s="18" customFormat="1" ht="19.5" customHeight="1">
      <c r="A13" s="82" t="s">
        <v>37</v>
      </c>
      <c r="B13" s="44">
        <f aca="true" t="shared" si="5" ref="B13:I13">SUM(B14:B20)</f>
        <v>29</v>
      </c>
      <c r="C13" s="41">
        <f t="shared" si="5"/>
        <v>3</v>
      </c>
      <c r="D13" s="42">
        <f>SUM(D14:D20)</f>
        <v>3</v>
      </c>
      <c r="E13" s="42">
        <f t="shared" si="5"/>
        <v>4</v>
      </c>
      <c r="F13" s="42">
        <f t="shared" si="5"/>
        <v>4</v>
      </c>
      <c r="G13" s="42">
        <f t="shared" si="5"/>
        <v>6</v>
      </c>
      <c r="H13" s="42">
        <f t="shared" si="5"/>
        <v>9</v>
      </c>
      <c r="I13" s="43">
        <f t="shared" si="5"/>
        <v>0</v>
      </c>
      <c r="J13" s="44"/>
      <c r="K13" s="40">
        <f>SUM(K14:K20)</f>
        <v>1074000000</v>
      </c>
      <c r="L13" s="74" t="s">
        <v>48</v>
      </c>
      <c r="M13" s="92">
        <f>SUM(M14:M20)</f>
        <v>116000000</v>
      </c>
      <c r="N13" s="93">
        <f aca="true" t="shared" si="6" ref="N13:S13">SUM(N14:N20)</f>
        <v>108000000</v>
      </c>
      <c r="O13" s="93">
        <f t="shared" si="6"/>
        <v>152000000</v>
      </c>
      <c r="P13" s="93">
        <f t="shared" si="6"/>
        <v>140000000</v>
      </c>
      <c r="Q13" s="93">
        <f t="shared" si="6"/>
        <v>242000000</v>
      </c>
      <c r="R13" s="93">
        <f t="shared" si="6"/>
        <v>316000000</v>
      </c>
      <c r="S13" s="94">
        <f t="shared" si="6"/>
        <v>0</v>
      </c>
    </row>
    <row r="14" spans="1:19" ht="12.75">
      <c r="A14" s="171" t="s">
        <v>69</v>
      </c>
      <c r="B14" s="172">
        <f aca="true" t="shared" si="7" ref="B14:B20">SUM(C14:I14)</f>
        <v>5</v>
      </c>
      <c r="C14" s="173"/>
      <c r="D14" s="174">
        <v>1</v>
      </c>
      <c r="E14" s="174"/>
      <c r="F14" s="174">
        <v>1</v>
      </c>
      <c r="G14" s="174">
        <v>1</v>
      </c>
      <c r="H14" s="174">
        <v>2</v>
      </c>
      <c r="I14" s="175"/>
      <c r="J14" s="78">
        <v>28000000</v>
      </c>
      <c r="K14" s="176">
        <f aca="true" t="shared" si="8" ref="K14:K20">B14*J14</f>
        <v>140000000</v>
      </c>
      <c r="L14" s="177"/>
      <c r="M14" s="178">
        <f aca="true" t="shared" si="9" ref="M14:S20">ROUND($J14*C14,0)</f>
        <v>0</v>
      </c>
      <c r="N14" s="179">
        <f t="shared" si="9"/>
        <v>28000000</v>
      </c>
      <c r="O14" s="179">
        <f t="shared" si="9"/>
        <v>0</v>
      </c>
      <c r="P14" s="179">
        <f t="shared" si="9"/>
        <v>28000000</v>
      </c>
      <c r="Q14" s="179">
        <f t="shared" si="9"/>
        <v>28000000</v>
      </c>
      <c r="R14" s="179">
        <f t="shared" si="9"/>
        <v>56000000</v>
      </c>
      <c r="S14" s="180">
        <f t="shared" si="9"/>
        <v>0</v>
      </c>
    </row>
    <row r="15" spans="1:19" ht="12.75">
      <c r="A15" s="23" t="s">
        <v>38</v>
      </c>
      <c r="B15" s="46">
        <f t="shared" si="7"/>
        <v>1</v>
      </c>
      <c r="C15" s="33"/>
      <c r="D15" s="34"/>
      <c r="E15" s="34"/>
      <c r="F15" s="34">
        <v>1</v>
      </c>
      <c r="G15" s="34"/>
      <c r="H15" s="34"/>
      <c r="I15" s="35"/>
      <c r="J15" s="54">
        <v>32000000</v>
      </c>
      <c r="K15" s="54">
        <f t="shared" si="8"/>
        <v>32000000</v>
      </c>
      <c r="L15" s="71">
        <v>3000</v>
      </c>
      <c r="M15" s="62">
        <f t="shared" si="9"/>
        <v>0</v>
      </c>
      <c r="N15" s="63">
        <f t="shared" si="9"/>
        <v>0</v>
      </c>
      <c r="O15" s="63">
        <f t="shared" si="9"/>
        <v>0</v>
      </c>
      <c r="P15" s="63">
        <f t="shared" si="9"/>
        <v>32000000</v>
      </c>
      <c r="Q15" s="63">
        <f t="shared" si="9"/>
        <v>0</v>
      </c>
      <c r="R15" s="63">
        <f t="shared" si="9"/>
        <v>0</v>
      </c>
      <c r="S15" s="64">
        <f t="shared" si="9"/>
        <v>0</v>
      </c>
    </row>
    <row r="16" spans="1:19" ht="12.75">
      <c r="A16" s="23" t="s">
        <v>39</v>
      </c>
      <c r="B16" s="46">
        <f t="shared" si="7"/>
        <v>1</v>
      </c>
      <c r="C16" s="33"/>
      <c r="D16" s="34"/>
      <c r="E16" s="34"/>
      <c r="F16" s="34"/>
      <c r="G16" s="34">
        <v>1</v>
      </c>
      <c r="H16" s="34"/>
      <c r="I16" s="35"/>
      <c r="J16" s="54">
        <v>34000000</v>
      </c>
      <c r="K16" s="54">
        <f t="shared" si="8"/>
        <v>34000000</v>
      </c>
      <c r="L16" s="71">
        <v>2500</v>
      </c>
      <c r="M16" s="62">
        <f t="shared" si="9"/>
        <v>0</v>
      </c>
      <c r="N16" s="63">
        <f t="shared" si="9"/>
        <v>0</v>
      </c>
      <c r="O16" s="63">
        <f t="shared" si="9"/>
        <v>0</v>
      </c>
      <c r="P16" s="63">
        <f t="shared" si="9"/>
        <v>0</v>
      </c>
      <c r="Q16" s="63">
        <f t="shared" si="9"/>
        <v>34000000</v>
      </c>
      <c r="R16" s="63">
        <f t="shared" si="9"/>
        <v>0</v>
      </c>
      <c r="S16" s="64">
        <f t="shared" si="9"/>
        <v>0</v>
      </c>
    </row>
    <row r="17" spans="1:19" ht="12.75">
      <c r="A17" s="23" t="s">
        <v>40</v>
      </c>
      <c r="B17" s="46">
        <f t="shared" si="7"/>
        <v>8</v>
      </c>
      <c r="C17" s="33">
        <v>1</v>
      </c>
      <c r="D17" s="34"/>
      <c r="E17" s="34">
        <v>2</v>
      </c>
      <c r="F17" s="34"/>
      <c r="G17" s="34"/>
      <c r="H17" s="34">
        <v>5</v>
      </c>
      <c r="I17" s="35"/>
      <c r="J17" s="54">
        <v>36000000</v>
      </c>
      <c r="K17" s="54">
        <f t="shared" si="8"/>
        <v>288000000</v>
      </c>
      <c r="L17" s="71">
        <v>4000</v>
      </c>
      <c r="M17" s="62">
        <f t="shared" si="9"/>
        <v>36000000</v>
      </c>
      <c r="N17" s="63">
        <f t="shared" si="9"/>
        <v>0</v>
      </c>
      <c r="O17" s="63">
        <f t="shared" si="9"/>
        <v>72000000</v>
      </c>
      <c r="P17" s="63">
        <f t="shared" si="9"/>
        <v>0</v>
      </c>
      <c r="Q17" s="63">
        <f t="shared" si="9"/>
        <v>0</v>
      </c>
      <c r="R17" s="63">
        <f t="shared" si="9"/>
        <v>180000000</v>
      </c>
      <c r="S17" s="64">
        <f t="shared" si="9"/>
        <v>0</v>
      </c>
    </row>
    <row r="18" spans="1:19" ht="12.75">
      <c r="A18" s="23" t="s">
        <v>41</v>
      </c>
      <c r="B18" s="46">
        <f t="shared" si="7"/>
        <v>2</v>
      </c>
      <c r="C18" s="33"/>
      <c r="D18" s="34">
        <v>2</v>
      </c>
      <c r="E18" s="34"/>
      <c r="F18" s="34"/>
      <c r="G18" s="34"/>
      <c r="H18" s="34"/>
      <c r="I18" s="35"/>
      <c r="J18" s="54">
        <v>40000000</v>
      </c>
      <c r="K18" s="54">
        <f t="shared" si="8"/>
        <v>80000000</v>
      </c>
      <c r="L18" s="71">
        <v>4000</v>
      </c>
      <c r="M18" s="62">
        <f t="shared" si="9"/>
        <v>0</v>
      </c>
      <c r="N18" s="63">
        <f t="shared" si="9"/>
        <v>80000000</v>
      </c>
      <c r="O18" s="63">
        <f t="shared" si="9"/>
        <v>0</v>
      </c>
      <c r="P18" s="63">
        <f t="shared" si="9"/>
        <v>0</v>
      </c>
      <c r="Q18" s="63">
        <f t="shared" si="9"/>
        <v>0</v>
      </c>
      <c r="R18" s="63">
        <f t="shared" si="9"/>
        <v>0</v>
      </c>
      <c r="S18" s="64">
        <f t="shared" si="9"/>
        <v>0</v>
      </c>
    </row>
    <row r="19" spans="1:19" ht="12.75">
      <c r="A19" s="23" t="s">
        <v>42</v>
      </c>
      <c r="B19" s="46">
        <f t="shared" si="7"/>
        <v>8</v>
      </c>
      <c r="C19" s="33">
        <v>2</v>
      </c>
      <c r="D19" s="34"/>
      <c r="E19" s="34">
        <v>2</v>
      </c>
      <c r="F19" s="34">
        <v>2</v>
      </c>
      <c r="G19" s="34"/>
      <c r="H19" s="34">
        <v>2</v>
      </c>
      <c r="I19" s="35"/>
      <c r="J19" s="54">
        <v>40000000</v>
      </c>
      <c r="K19" s="54">
        <f t="shared" si="8"/>
        <v>320000000</v>
      </c>
      <c r="L19" s="71">
        <v>5000</v>
      </c>
      <c r="M19" s="62">
        <f t="shared" si="9"/>
        <v>80000000</v>
      </c>
      <c r="N19" s="63">
        <f t="shared" si="9"/>
        <v>0</v>
      </c>
      <c r="O19" s="63">
        <f t="shared" si="9"/>
        <v>80000000</v>
      </c>
      <c r="P19" s="63">
        <f t="shared" si="9"/>
        <v>80000000</v>
      </c>
      <c r="Q19" s="63">
        <f t="shared" si="9"/>
        <v>0</v>
      </c>
      <c r="R19" s="63">
        <f t="shared" si="9"/>
        <v>80000000</v>
      </c>
      <c r="S19" s="64">
        <f t="shared" si="9"/>
        <v>0</v>
      </c>
    </row>
    <row r="20" spans="1:19" ht="13.5" thickBot="1">
      <c r="A20" s="83" t="s">
        <v>43</v>
      </c>
      <c r="B20" s="47">
        <f t="shared" si="7"/>
        <v>4</v>
      </c>
      <c r="C20" s="27"/>
      <c r="D20" s="28"/>
      <c r="E20" s="28"/>
      <c r="F20" s="28"/>
      <c r="G20" s="28">
        <v>4</v>
      </c>
      <c r="H20" s="28"/>
      <c r="I20" s="29"/>
      <c r="J20" s="54">
        <v>45000000</v>
      </c>
      <c r="K20" s="54">
        <f t="shared" si="8"/>
        <v>180000000</v>
      </c>
      <c r="L20" s="72">
        <v>4500</v>
      </c>
      <c r="M20" s="98">
        <f t="shared" si="9"/>
        <v>0</v>
      </c>
      <c r="N20" s="99">
        <f t="shared" si="9"/>
        <v>0</v>
      </c>
      <c r="O20" s="99">
        <f t="shared" si="9"/>
        <v>0</v>
      </c>
      <c r="P20" s="99">
        <f t="shared" si="9"/>
        <v>0</v>
      </c>
      <c r="Q20" s="99">
        <f t="shared" si="9"/>
        <v>180000000</v>
      </c>
      <c r="R20" s="99">
        <f t="shared" si="9"/>
        <v>0</v>
      </c>
      <c r="S20" s="100">
        <f t="shared" si="9"/>
        <v>0</v>
      </c>
    </row>
    <row r="21" spans="1:19" ht="19.5" customHeight="1">
      <c r="A21" s="156" t="s">
        <v>44</v>
      </c>
      <c r="B21" s="44">
        <f>SUM(B22:B26)</f>
        <v>16</v>
      </c>
      <c r="C21" s="41">
        <f>SUM(C22:C26)</f>
        <v>1</v>
      </c>
      <c r="D21" s="42">
        <f aca="true" t="shared" si="10" ref="D21:I21">SUM(D22:D26)</f>
        <v>1</v>
      </c>
      <c r="E21" s="42">
        <f t="shared" si="10"/>
        <v>1</v>
      </c>
      <c r="F21" s="42">
        <f t="shared" si="10"/>
        <v>1</v>
      </c>
      <c r="G21" s="42">
        <f t="shared" si="10"/>
        <v>1</v>
      </c>
      <c r="H21" s="42">
        <f t="shared" si="10"/>
        <v>3</v>
      </c>
      <c r="I21" s="43">
        <f t="shared" si="10"/>
        <v>8</v>
      </c>
      <c r="J21" s="81"/>
      <c r="K21" s="40">
        <f>SUM(K22:K26)</f>
        <v>448000000</v>
      </c>
      <c r="L21" s="74"/>
      <c r="M21" s="95">
        <f>SUM(M22:M26)</f>
        <v>35000000</v>
      </c>
      <c r="N21" s="96">
        <f aca="true" t="shared" si="11" ref="N21:S21">SUM(N22:N26)</f>
        <v>35000000</v>
      </c>
      <c r="O21" s="96">
        <f t="shared" si="11"/>
        <v>35000000</v>
      </c>
      <c r="P21" s="96">
        <f t="shared" si="11"/>
        <v>35000000</v>
      </c>
      <c r="Q21" s="96">
        <f t="shared" si="11"/>
        <v>35000000</v>
      </c>
      <c r="R21" s="96">
        <f t="shared" si="11"/>
        <v>79000000</v>
      </c>
      <c r="S21" s="97">
        <f t="shared" si="11"/>
        <v>194000000</v>
      </c>
    </row>
    <row r="22" spans="1:19" ht="12.75">
      <c r="A22" s="19" t="s">
        <v>47</v>
      </c>
      <c r="B22" s="45">
        <f>SUM(C22:I22)</f>
        <v>7</v>
      </c>
      <c r="C22" s="30">
        <v>1</v>
      </c>
      <c r="D22" s="31">
        <v>1</v>
      </c>
      <c r="E22" s="31">
        <v>1</v>
      </c>
      <c r="F22" s="31">
        <v>1</v>
      </c>
      <c r="G22" s="31">
        <v>1</v>
      </c>
      <c r="H22" s="31">
        <v>2</v>
      </c>
      <c r="I22" s="32">
        <v>0</v>
      </c>
      <c r="J22" s="78">
        <v>35000000</v>
      </c>
      <c r="K22" s="22">
        <f>B22*J22</f>
        <v>245000000</v>
      </c>
      <c r="L22" s="75"/>
      <c r="M22" s="59">
        <f aca="true" t="shared" si="12" ref="M22:S26">ROUND($J22*C22,0)</f>
        <v>35000000</v>
      </c>
      <c r="N22" s="60">
        <f t="shared" si="12"/>
        <v>35000000</v>
      </c>
      <c r="O22" s="60">
        <f t="shared" si="12"/>
        <v>35000000</v>
      </c>
      <c r="P22" s="60">
        <f t="shared" si="12"/>
        <v>35000000</v>
      </c>
      <c r="Q22" s="60">
        <f t="shared" si="12"/>
        <v>35000000</v>
      </c>
      <c r="R22" s="60">
        <f t="shared" si="12"/>
        <v>70000000</v>
      </c>
      <c r="S22" s="61">
        <f t="shared" si="12"/>
        <v>0</v>
      </c>
    </row>
    <row r="23" spans="1:19" ht="12.75">
      <c r="A23" s="141" t="s">
        <v>50</v>
      </c>
      <c r="B23" s="142">
        <f>SUM(C23:I23)</f>
        <v>1</v>
      </c>
      <c r="C23" s="137"/>
      <c r="D23" s="138"/>
      <c r="E23" s="138"/>
      <c r="F23" s="138"/>
      <c r="G23" s="138"/>
      <c r="H23" s="138">
        <v>1</v>
      </c>
      <c r="I23" s="139"/>
      <c r="J23" s="143">
        <v>9000000</v>
      </c>
      <c r="K23" s="144">
        <f>B23*J23</f>
        <v>9000000</v>
      </c>
      <c r="L23" s="145"/>
      <c r="M23" s="146">
        <f t="shared" si="12"/>
        <v>0</v>
      </c>
      <c r="N23" s="147">
        <f t="shared" si="12"/>
        <v>0</v>
      </c>
      <c r="O23" s="147">
        <f t="shared" si="12"/>
        <v>0</v>
      </c>
      <c r="P23" s="147">
        <f t="shared" si="12"/>
        <v>0</v>
      </c>
      <c r="Q23" s="147">
        <f t="shared" si="12"/>
        <v>0</v>
      </c>
      <c r="R23" s="147">
        <f t="shared" si="12"/>
        <v>9000000</v>
      </c>
      <c r="S23" s="148">
        <f t="shared" si="12"/>
        <v>0</v>
      </c>
    </row>
    <row r="24" spans="1:19" ht="12.75">
      <c r="A24" s="23" t="s">
        <v>52</v>
      </c>
      <c r="B24" s="46">
        <f>SUM(C24:I24)</f>
        <v>5</v>
      </c>
      <c r="C24" s="33"/>
      <c r="D24" s="34"/>
      <c r="E24" s="34"/>
      <c r="F24" s="34"/>
      <c r="G24" s="34"/>
      <c r="H24" s="34"/>
      <c r="I24" s="35">
        <v>5</v>
      </c>
      <c r="J24" s="54">
        <v>25000000</v>
      </c>
      <c r="K24" s="26">
        <f>B24*J24</f>
        <v>125000000</v>
      </c>
      <c r="L24" s="69"/>
      <c r="M24" s="62">
        <f t="shared" si="12"/>
        <v>0</v>
      </c>
      <c r="N24" s="63">
        <f t="shared" si="12"/>
        <v>0</v>
      </c>
      <c r="O24" s="63">
        <f t="shared" si="12"/>
        <v>0</v>
      </c>
      <c r="P24" s="63">
        <f t="shared" si="12"/>
        <v>0</v>
      </c>
      <c r="Q24" s="63">
        <f t="shared" si="12"/>
        <v>0</v>
      </c>
      <c r="R24" s="63">
        <f t="shared" si="12"/>
        <v>0</v>
      </c>
      <c r="S24" s="64">
        <f t="shared" si="12"/>
        <v>125000000</v>
      </c>
    </row>
    <row r="25" spans="1:19" ht="12.75">
      <c r="A25" s="23" t="s">
        <v>55</v>
      </c>
      <c r="B25" s="46">
        <f>SUM(C25:I25)</f>
        <v>1</v>
      </c>
      <c r="C25" s="33"/>
      <c r="D25" s="34"/>
      <c r="E25" s="34"/>
      <c r="F25" s="34"/>
      <c r="G25" s="34"/>
      <c r="H25" s="34"/>
      <c r="I25" s="35">
        <v>1</v>
      </c>
      <c r="J25" s="54">
        <v>9000000</v>
      </c>
      <c r="K25" s="26">
        <f>B25*J25</f>
        <v>9000000</v>
      </c>
      <c r="L25" s="69"/>
      <c r="M25" s="62">
        <f t="shared" si="12"/>
        <v>0</v>
      </c>
      <c r="N25" s="63">
        <f t="shared" si="12"/>
        <v>0</v>
      </c>
      <c r="O25" s="63">
        <f t="shared" si="12"/>
        <v>0</v>
      </c>
      <c r="P25" s="63">
        <f t="shared" si="12"/>
        <v>0</v>
      </c>
      <c r="Q25" s="63">
        <f t="shared" si="12"/>
        <v>0</v>
      </c>
      <c r="R25" s="63">
        <f t="shared" si="12"/>
        <v>0</v>
      </c>
      <c r="S25" s="64">
        <f t="shared" si="12"/>
        <v>9000000</v>
      </c>
    </row>
    <row r="26" spans="1:19" ht="13.5" thickBot="1">
      <c r="A26" s="83" t="s">
        <v>53</v>
      </c>
      <c r="B26" s="47">
        <f>SUM(C26:I26)</f>
        <v>2</v>
      </c>
      <c r="C26" s="27"/>
      <c r="D26" s="28"/>
      <c r="E26" s="28"/>
      <c r="F26" s="28"/>
      <c r="G26" s="28"/>
      <c r="H26" s="28"/>
      <c r="I26" s="29">
        <v>2</v>
      </c>
      <c r="J26" s="78">
        <v>30000000</v>
      </c>
      <c r="K26" s="22">
        <f>B26*J26</f>
        <v>60000000</v>
      </c>
      <c r="L26" s="66"/>
      <c r="M26" s="98">
        <f t="shared" si="12"/>
        <v>0</v>
      </c>
      <c r="N26" s="99">
        <f t="shared" si="12"/>
        <v>0</v>
      </c>
      <c r="O26" s="99">
        <f t="shared" si="12"/>
        <v>0</v>
      </c>
      <c r="P26" s="99">
        <f t="shared" si="12"/>
        <v>0</v>
      </c>
      <c r="Q26" s="99">
        <f t="shared" si="12"/>
        <v>0</v>
      </c>
      <c r="R26" s="99">
        <f t="shared" si="12"/>
        <v>0</v>
      </c>
      <c r="S26" s="100">
        <f t="shared" si="12"/>
        <v>60000000</v>
      </c>
    </row>
    <row r="27" spans="1:19" ht="19.5" customHeight="1">
      <c r="A27" s="221" t="s">
        <v>9</v>
      </c>
      <c r="B27" s="222"/>
      <c r="C27" s="222"/>
      <c r="D27" s="222"/>
      <c r="E27" s="222"/>
      <c r="F27" s="222"/>
      <c r="G27" s="222"/>
      <c r="H27" s="222"/>
      <c r="I27" s="222"/>
      <c r="J27" s="223"/>
      <c r="K27" s="40">
        <f>SUM(K28)</f>
        <v>463200000</v>
      </c>
      <c r="L27" s="68"/>
      <c r="M27" s="95">
        <f aca="true" t="shared" si="13" ref="M27:S27">SUM(M28:M33)</f>
        <v>0</v>
      </c>
      <c r="N27" s="96">
        <f t="shared" si="13"/>
        <v>0</v>
      </c>
      <c r="O27" s="96">
        <f t="shared" si="13"/>
        <v>0</v>
      </c>
      <c r="P27" s="96">
        <f t="shared" si="13"/>
        <v>0</v>
      </c>
      <c r="Q27" s="96">
        <f t="shared" si="13"/>
        <v>0</v>
      </c>
      <c r="R27" s="96">
        <f t="shared" si="13"/>
        <v>0</v>
      </c>
      <c r="S27" s="97">
        <f t="shared" si="13"/>
        <v>463200000</v>
      </c>
    </row>
    <row r="28" spans="1:19" ht="12.75">
      <c r="A28" s="14" t="s">
        <v>1</v>
      </c>
      <c r="B28" s="4">
        <f>SUM(C28:I28)</f>
        <v>1</v>
      </c>
      <c r="C28" s="27"/>
      <c r="D28" s="28"/>
      <c r="E28" s="28"/>
      <c r="F28" s="28"/>
      <c r="G28" s="28"/>
      <c r="H28" s="28"/>
      <c r="I28" s="50">
        <v>1</v>
      </c>
      <c r="J28" s="4">
        <f>SUM(J29:J33)</f>
        <v>463200000</v>
      </c>
      <c r="K28" s="2">
        <f>B28*J28</f>
        <v>463200000</v>
      </c>
      <c r="L28" s="65"/>
      <c r="M28" s="89">
        <f aca="true" t="shared" si="14" ref="M28:S33">ROUND($J28*C28,0)</f>
        <v>0</v>
      </c>
      <c r="N28" s="90">
        <f t="shared" si="14"/>
        <v>0</v>
      </c>
      <c r="O28" s="90">
        <f t="shared" si="14"/>
        <v>0</v>
      </c>
      <c r="P28" s="90">
        <f t="shared" si="14"/>
        <v>0</v>
      </c>
      <c r="Q28" s="90">
        <f t="shared" si="14"/>
        <v>0</v>
      </c>
      <c r="R28" s="90">
        <f t="shared" si="14"/>
        <v>0</v>
      </c>
      <c r="S28" s="91">
        <f t="shared" si="14"/>
        <v>463200000</v>
      </c>
    </row>
    <row r="29" spans="1:19" ht="12.75">
      <c r="A29" s="13" t="s">
        <v>62</v>
      </c>
      <c r="B29" s="4"/>
      <c r="C29" s="48"/>
      <c r="D29" s="49"/>
      <c r="E29" s="49"/>
      <c r="F29" s="49"/>
      <c r="G29" s="49"/>
      <c r="H29" s="49"/>
      <c r="I29" s="84"/>
      <c r="J29" s="128">
        <v>211932000</v>
      </c>
      <c r="K29" s="2"/>
      <c r="L29" s="65"/>
      <c r="M29" s="89">
        <f t="shared" si="14"/>
        <v>0</v>
      </c>
      <c r="N29" s="90">
        <f t="shared" si="14"/>
        <v>0</v>
      </c>
      <c r="O29" s="90">
        <f t="shared" si="14"/>
        <v>0</v>
      </c>
      <c r="P29" s="90">
        <f t="shared" si="14"/>
        <v>0</v>
      </c>
      <c r="Q29" s="90">
        <f t="shared" si="14"/>
        <v>0</v>
      </c>
      <c r="R29" s="90">
        <f t="shared" si="14"/>
        <v>0</v>
      </c>
      <c r="S29" s="91"/>
    </row>
    <row r="30" spans="1:19" ht="12.75">
      <c r="A30" s="13" t="s">
        <v>63</v>
      </c>
      <c r="B30" s="4"/>
      <c r="C30" s="48"/>
      <c r="D30" s="49"/>
      <c r="E30" s="49"/>
      <c r="F30" s="49"/>
      <c r="G30" s="49"/>
      <c r="H30" s="49"/>
      <c r="I30" s="84"/>
      <c r="J30" s="128">
        <v>87000000</v>
      </c>
      <c r="K30" s="2"/>
      <c r="L30" s="65"/>
      <c r="M30" s="89">
        <f t="shared" si="14"/>
        <v>0</v>
      </c>
      <c r="N30" s="90">
        <f t="shared" si="14"/>
        <v>0</v>
      </c>
      <c r="O30" s="90">
        <f t="shared" si="14"/>
        <v>0</v>
      </c>
      <c r="P30" s="90">
        <f t="shared" si="14"/>
        <v>0</v>
      </c>
      <c r="Q30" s="90">
        <f t="shared" si="14"/>
        <v>0</v>
      </c>
      <c r="R30" s="90">
        <f t="shared" si="14"/>
        <v>0</v>
      </c>
      <c r="S30" s="91"/>
    </row>
    <row r="31" spans="1:19" ht="12.75">
      <c r="A31" s="13" t="s">
        <v>64</v>
      </c>
      <c r="B31" s="4"/>
      <c r="C31" s="48"/>
      <c r="D31" s="49"/>
      <c r="E31" s="49"/>
      <c r="F31" s="49"/>
      <c r="G31" s="49"/>
      <c r="H31" s="49"/>
      <c r="I31" s="84"/>
      <c r="J31" s="128">
        <v>106500000</v>
      </c>
      <c r="K31" s="2"/>
      <c r="L31" s="65"/>
      <c r="M31" s="89">
        <f t="shared" si="14"/>
        <v>0</v>
      </c>
      <c r="N31" s="90">
        <f t="shared" si="14"/>
        <v>0</v>
      </c>
      <c r="O31" s="90">
        <f t="shared" si="14"/>
        <v>0</v>
      </c>
      <c r="P31" s="90">
        <f t="shared" si="14"/>
        <v>0</v>
      </c>
      <c r="Q31" s="90">
        <f t="shared" si="14"/>
        <v>0</v>
      </c>
      <c r="R31" s="90">
        <f t="shared" si="14"/>
        <v>0</v>
      </c>
      <c r="S31" s="91"/>
    </row>
    <row r="32" spans="1:19" ht="12.75">
      <c r="A32" s="129" t="s">
        <v>65</v>
      </c>
      <c r="B32" s="130"/>
      <c r="C32" s="131"/>
      <c r="D32" s="132"/>
      <c r="E32" s="132"/>
      <c r="F32" s="132"/>
      <c r="G32" s="132"/>
      <c r="H32" s="132"/>
      <c r="I32" s="133"/>
      <c r="J32" s="134">
        <v>25000000</v>
      </c>
      <c r="K32" s="2"/>
      <c r="L32" s="65"/>
      <c r="M32" s="89">
        <f t="shared" si="14"/>
        <v>0</v>
      </c>
      <c r="N32" s="90">
        <f t="shared" si="14"/>
        <v>0</v>
      </c>
      <c r="O32" s="90">
        <f t="shared" si="14"/>
        <v>0</v>
      </c>
      <c r="P32" s="90">
        <f t="shared" si="14"/>
        <v>0</v>
      </c>
      <c r="Q32" s="90">
        <f t="shared" si="14"/>
        <v>0</v>
      </c>
      <c r="R32" s="90">
        <f t="shared" si="14"/>
        <v>0</v>
      </c>
      <c r="S32" s="91"/>
    </row>
    <row r="33" spans="1:19" ht="13.5" thickBot="1">
      <c r="A33" s="13" t="s">
        <v>66</v>
      </c>
      <c r="B33" s="4"/>
      <c r="C33" s="48"/>
      <c r="D33" s="49"/>
      <c r="E33" s="49"/>
      <c r="F33" s="49"/>
      <c r="G33" s="49"/>
      <c r="H33" s="49"/>
      <c r="I33" s="84"/>
      <c r="J33" s="128">
        <v>32768000</v>
      </c>
      <c r="K33" s="2"/>
      <c r="L33" s="65"/>
      <c r="M33" s="89">
        <f t="shared" si="14"/>
        <v>0</v>
      </c>
      <c r="N33" s="90">
        <f t="shared" si="14"/>
        <v>0</v>
      </c>
      <c r="O33" s="90">
        <f t="shared" si="14"/>
        <v>0</v>
      </c>
      <c r="P33" s="90">
        <f t="shared" si="14"/>
        <v>0</v>
      </c>
      <c r="Q33" s="90">
        <f t="shared" si="14"/>
        <v>0</v>
      </c>
      <c r="R33" s="90">
        <f t="shared" si="14"/>
        <v>0</v>
      </c>
      <c r="S33" s="91"/>
    </row>
    <row r="34" spans="1:19" ht="19.5" customHeight="1">
      <c r="A34" s="221" t="s">
        <v>10</v>
      </c>
      <c r="B34" s="222"/>
      <c r="C34" s="222"/>
      <c r="D34" s="222"/>
      <c r="E34" s="222"/>
      <c r="F34" s="222"/>
      <c r="G34" s="222"/>
      <c r="H34" s="222"/>
      <c r="I34" s="222"/>
      <c r="J34" s="223"/>
      <c r="K34" s="40">
        <f>SUM(K35:K39)</f>
        <v>488000000</v>
      </c>
      <c r="L34" s="101"/>
      <c r="M34" s="102">
        <f>SUM(M35:M39)</f>
        <v>45000000</v>
      </c>
      <c r="N34" s="103">
        <f aca="true" t="shared" si="15" ref="N34:S34">SUM(N35:N39)</f>
        <v>0</v>
      </c>
      <c r="O34" s="103">
        <f t="shared" si="15"/>
        <v>0</v>
      </c>
      <c r="P34" s="103">
        <f t="shared" si="15"/>
        <v>45000000</v>
      </c>
      <c r="Q34" s="103">
        <f t="shared" si="15"/>
        <v>45000000</v>
      </c>
      <c r="R34" s="103">
        <f t="shared" si="15"/>
        <v>45000000</v>
      </c>
      <c r="S34" s="104">
        <f t="shared" si="15"/>
        <v>308000000</v>
      </c>
    </row>
    <row r="35" spans="1:19" ht="12.75">
      <c r="A35" s="15" t="s">
        <v>56</v>
      </c>
      <c r="B35" s="7">
        <f>SUM(C35:I35)</f>
        <v>6</v>
      </c>
      <c r="C35" s="30">
        <v>1</v>
      </c>
      <c r="D35" s="31"/>
      <c r="E35" s="31"/>
      <c r="F35" s="31">
        <v>1</v>
      </c>
      <c r="G35" s="31">
        <v>1</v>
      </c>
      <c r="H35" s="31">
        <v>1</v>
      </c>
      <c r="I35" s="32">
        <v>2</v>
      </c>
      <c r="J35" s="7">
        <v>25000000</v>
      </c>
      <c r="K35" s="9">
        <f>B35*J35</f>
        <v>150000000</v>
      </c>
      <c r="L35" s="69"/>
      <c r="M35" s="62">
        <f aca="true" t="shared" si="16" ref="M35:S39">ROUND($J35*C35,0)</f>
        <v>25000000</v>
      </c>
      <c r="N35" s="63">
        <f t="shared" si="16"/>
        <v>0</v>
      </c>
      <c r="O35" s="63">
        <f t="shared" si="16"/>
        <v>0</v>
      </c>
      <c r="P35" s="63">
        <f t="shared" si="16"/>
        <v>25000000</v>
      </c>
      <c r="Q35" s="63">
        <f t="shared" si="16"/>
        <v>25000000</v>
      </c>
      <c r="R35" s="63">
        <f t="shared" si="16"/>
        <v>25000000</v>
      </c>
      <c r="S35" s="64">
        <f t="shared" si="16"/>
        <v>50000000</v>
      </c>
    </row>
    <row r="36" spans="1:19" ht="12.75">
      <c r="A36" s="16" t="s">
        <v>57</v>
      </c>
      <c r="B36" s="10">
        <f>SUM(C36:I36)</f>
        <v>4</v>
      </c>
      <c r="C36" s="30">
        <v>1</v>
      </c>
      <c r="D36" s="31"/>
      <c r="E36" s="31"/>
      <c r="F36" s="31">
        <v>1</v>
      </c>
      <c r="G36" s="31">
        <v>1</v>
      </c>
      <c r="H36" s="31">
        <v>1</v>
      </c>
      <c r="I36" s="32"/>
      <c r="J36" s="10">
        <v>20000000</v>
      </c>
      <c r="K36" s="12">
        <f>B36*J36</f>
        <v>80000000</v>
      </c>
      <c r="L36" s="69"/>
      <c r="M36" s="62">
        <f t="shared" si="16"/>
        <v>20000000</v>
      </c>
      <c r="N36" s="63">
        <f t="shared" si="16"/>
        <v>0</v>
      </c>
      <c r="O36" s="63">
        <f t="shared" si="16"/>
        <v>0</v>
      </c>
      <c r="P36" s="63">
        <f t="shared" si="16"/>
        <v>20000000</v>
      </c>
      <c r="Q36" s="63">
        <f t="shared" si="16"/>
        <v>20000000</v>
      </c>
      <c r="R36" s="63">
        <f t="shared" si="16"/>
        <v>20000000</v>
      </c>
      <c r="S36" s="64">
        <f t="shared" si="16"/>
        <v>0</v>
      </c>
    </row>
    <row r="37" spans="1:19" ht="12.75">
      <c r="A37" s="16" t="s">
        <v>2</v>
      </c>
      <c r="B37" s="10">
        <f>SUM(C37:I37)</f>
        <v>1</v>
      </c>
      <c r="C37" s="30"/>
      <c r="D37" s="31"/>
      <c r="E37" s="31"/>
      <c r="F37" s="31"/>
      <c r="G37" s="31"/>
      <c r="H37" s="31"/>
      <c r="I37" s="32">
        <v>1</v>
      </c>
      <c r="J37" s="10">
        <v>58000000</v>
      </c>
      <c r="K37" s="12">
        <f>B37*J37</f>
        <v>58000000</v>
      </c>
      <c r="L37" s="69"/>
      <c r="M37" s="62">
        <f t="shared" si="16"/>
        <v>0</v>
      </c>
      <c r="N37" s="63">
        <f t="shared" si="16"/>
        <v>0</v>
      </c>
      <c r="O37" s="63">
        <f t="shared" si="16"/>
        <v>0</v>
      </c>
      <c r="P37" s="63">
        <f t="shared" si="16"/>
        <v>0</v>
      </c>
      <c r="Q37" s="63">
        <f t="shared" si="16"/>
        <v>0</v>
      </c>
      <c r="R37" s="63">
        <f t="shared" si="16"/>
        <v>0</v>
      </c>
      <c r="S37" s="64">
        <f t="shared" si="16"/>
        <v>58000000</v>
      </c>
    </row>
    <row r="38" spans="1:19" ht="12.75">
      <c r="A38" s="16" t="s">
        <v>3</v>
      </c>
      <c r="B38" s="10">
        <f>SUM(C38:I38)</f>
        <v>1</v>
      </c>
      <c r="C38" s="30"/>
      <c r="D38" s="31"/>
      <c r="E38" s="31"/>
      <c r="F38" s="31"/>
      <c r="G38" s="31"/>
      <c r="H38" s="31"/>
      <c r="I38" s="32">
        <v>1</v>
      </c>
      <c r="J38" s="10">
        <v>110000000</v>
      </c>
      <c r="K38" s="12">
        <f>B38*J38</f>
        <v>110000000</v>
      </c>
      <c r="L38" s="69"/>
      <c r="M38" s="62">
        <f t="shared" si="16"/>
        <v>0</v>
      </c>
      <c r="N38" s="63">
        <f t="shared" si="16"/>
        <v>0</v>
      </c>
      <c r="O38" s="63">
        <f t="shared" si="16"/>
        <v>0</v>
      </c>
      <c r="P38" s="63">
        <f t="shared" si="16"/>
        <v>0</v>
      </c>
      <c r="Q38" s="63">
        <f t="shared" si="16"/>
        <v>0</v>
      </c>
      <c r="R38" s="63">
        <f t="shared" si="16"/>
        <v>0</v>
      </c>
      <c r="S38" s="64">
        <f t="shared" si="16"/>
        <v>110000000</v>
      </c>
    </row>
    <row r="39" spans="1:19" ht="13.5" thickBot="1">
      <c r="A39" s="135" t="s">
        <v>58</v>
      </c>
      <c r="B39" s="136">
        <f>SUM(C39:I39)</f>
        <v>3</v>
      </c>
      <c r="C39" s="137"/>
      <c r="D39" s="138"/>
      <c r="E39" s="138"/>
      <c r="F39" s="138"/>
      <c r="G39" s="138"/>
      <c r="H39" s="138"/>
      <c r="I39" s="139">
        <v>3</v>
      </c>
      <c r="J39" s="136">
        <v>30000000</v>
      </c>
      <c r="K39" s="140">
        <f>B39*J39</f>
        <v>90000000</v>
      </c>
      <c r="L39" s="70"/>
      <c r="M39" s="98">
        <f t="shared" si="16"/>
        <v>0</v>
      </c>
      <c r="N39" s="99">
        <f t="shared" si="16"/>
        <v>0</v>
      </c>
      <c r="O39" s="99">
        <f t="shared" si="16"/>
        <v>0</v>
      </c>
      <c r="P39" s="99">
        <f t="shared" si="16"/>
        <v>0</v>
      </c>
      <c r="Q39" s="99">
        <f t="shared" si="16"/>
        <v>0</v>
      </c>
      <c r="R39" s="99">
        <f t="shared" si="16"/>
        <v>0</v>
      </c>
      <c r="S39" s="100">
        <f t="shared" si="16"/>
        <v>90000000</v>
      </c>
    </row>
    <row r="40" spans="1:19" ht="19.5" customHeight="1" thickBot="1">
      <c r="A40" s="236" t="s">
        <v>18</v>
      </c>
      <c r="B40" s="237"/>
      <c r="C40" s="237"/>
      <c r="D40" s="237"/>
      <c r="E40" s="237"/>
      <c r="F40" s="237"/>
      <c r="G40" s="237"/>
      <c r="H40" s="237"/>
      <c r="I40" s="237"/>
      <c r="J40" s="238"/>
      <c r="K40" s="51">
        <f>SUM(K3,K13,K21,K27,K34)</f>
        <v>3104100000</v>
      </c>
      <c r="L40" s="68"/>
      <c r="M40" s="105">
        <f aca="true" t="shared" si="17" ref="M40:S40">SUM(M3,M13,M21,M27,M34)</f>
        <v>278400000</v>
      </c>
      <c r="N40" s="106">
        <f t="shared" si="17"/>
        <v>208600000</v>
      </c>
      <c r="O40" s="106">
        <f t="shared" si="17"/>
        <v>253700000</v>
      </c>
      <c r="P40" s="106">
        <f t="shared" si="17"/>
        <v>336600000</v>
      </c>
      <c r="Q40" s="106">
        <f t="shared" si="17"/>
        <v>405700000</v>
      </c>
      <c r="R40" s="106">
        <f t="shared" si="17"/>
        <v>652900000</v>
      </c>
      <c r="S40" s="107">
        <f t="shared" si="17"/>
        <v>968200000</v>
      </c>
    </row>
    <row r="41" spans="1:19" ht="19.5" customHeight="1" thickBot="1">
      <c r="A41" s="221" t="s">
        <v>17</v>
      </c>
      <c r="B41" s="222"/>
      <c r="C41" s="222"/>
      <c r="D41" s="222"/>
      <c r="E41" s="222"/>
      <c r="F41" s="222"/>
      <c r="G41" s="222"/>
      <c r="H41" s="222"/>
      <c r="I41" s="222"/>
      <c r="J41" s="223"/>
      <c r="K41" s="40">
        <f>SUM(K42:K48)</f>
        <v>221766500</v>
      </c>
      <c r="L41" s="74"/>
      <c r="M41" s="108">
        <f aca="true" t="shared" si="18" ref="M41:R41">ROUND(M40/SUM($M$40:$R$40),4)</f>
        <v>0.1303</v>
      </c>
      <c r="N41" s="109">
        <f t="shared" si="18"/>
        <v>0.0977</v>
      </c>
      <c r="O41" s="109">
        <f t="shared" si="18"/>
        <v>0.1188</v>
      </c>
      <c r="P41" s="109">
        <f t="shared" si="18"/>
        <v>0.1576</v>
      </c>
      <c r="Q41" s="109">
        <f t="shared" si="18"/>
        <v>0.1899</v>
      </c>
      <c r="R41" s="109">
        <f t="shared" si="18"/>
        <v>0.3057</v>
      </c>
      <c r="S41" s="110"/>
    </row>
    <row r="42" spans="1:19" ht="12.75">
      <c r="A42" s="15" t="s">
        <v>4</v>
      </c>
      <c r="B42" s="239"/>
      <c r="C42" s="240"/>
      <c r="D42" s="240"/>
      <c r="E42" s="240"/>
      <c r="F42" s="240"/>
      <c r="G42" s="240"/>
      <c r="H42" s="240"/>
      <c r="I42" s="241"/>
      <c r="J42" s="8">
        <v>0.005</v>
      </c>
      <c r="K42" s="9">
        <f aca="true" t="shared" si="19" ref="K42:K48">ROUND($K$40*J42,0)</f>
        <v>15520500</v>
      </c>
      <c r="L42" s="75"/>
      <c r="M42" s="85"/>
      <c r="N42" s="85"/>
      <c r="O42" s="85"/>
      <c r="P42" s="85"/>
      <c r="Q42" s="85"/>
      <c r="R42" s="85"/>
      <c r="S42" s="85"/>
    </row>
    <row r="43" spans="1:19" ht="12.75">
      <c r="A43" s="16"/>
      <c r="B43" s="239"/>
      <c r="C43" s="240"/>
      <c r="D43" s="240"/>
      <c r="E43" s="240"/>
      <c r="F43" s="240"/>
      <c r="G43" s="240"/>
      <c r="H43" s="240"/>
      <c r="I43" s="241"/>
      <c r="J43" s="11"/>
      <c r="K43" s="12"/>
      <c r="L43" s="69"/>
      <c r="M43" s="85"/>
      <c r="N43" s="85"/>
      <c r="O43" s="85"/>
      <c r="P43" s="85"/>
      <c r="Q43" s="85"/>
      <c r="R43" s="85"/>
      <c r="S43" s="85"/>
    </row>
    <row r="44" spans="1:19" ht="12.75">
      <c r="A44" s="16" t="s">
        <v>5</v>
      </c>
      <c r="B44" s="239"/>
      <c r="C44" s="240"/>
      <c r="D44" s="240"/>
      <c r="E44" s="240"/>
      <c r="F44" s="240"/>
      <c r="G44" s="240"/>
      <c r="H44" s="240"/>
      <c r="I44" s="241"/>
      <c r="J44" s="11">
        <v>0.005</v>
      </c>
      <c r="K44" s="12">
        <f t="shared" si="19"/>
        <v>15520500</v>
      </c>
      <c r="L44" s="69"/>
      <c r="M44" s="85"/>
      <c r="N44" s="85"/>
      <c r="O44" s="85"/>
      <c r="P44" s="85"/>
      <c r="Q44" s="85"/>
      <c r="R44" s="85"/>
      <c r="S44" s="85"/>
    </row>
    <row r="45" spans="1:19" ht="12.75">
      <c r="A45" s="16" t="s">
        <v>68</v>
      </c>
      <c r="B45" s="239"/>
      <c r="C45" s="240"/>
      <c r="D45" s="240"/>
      <c r="E45" s="240"/>
      <c r="F45" s="240"/>
      <c r="G45" s="240"/>
      <c r="H45" s="240"/>
      <c r="I45" s="241"/>
      <c r="J45" s="11">
        <v>0.015</v>
      </c>
      <c r="K45" s="12">
        <v>20000000</v>
      </c>
      <c r="L45" s="69" t="s">
        <v>67</v>
      </c>
      <c r="M45" s="85"/>
      <c r="N45" s="85"/>
      <c r="O45" s="85"/>
      <c r="P45" s="85"/>
      <c r="Q45" s="85"/>
      <c r="R45" s="85"/>
      <c r="S45" s="85"/>
    </row>
    <row r="46" spans="1:19" ht="12.75">
      <c r="A46" s="16" t="s">
        <v>6</v>
      </c>
      <c r="B46" s="239"/>
      <c r="C46" s="240"/>
      <c r="D46" s="240"/>
      <c r="E46" s="240"/>
      <c r="F46" s="240"/>
      <c r="G46" s="240"/>
      <c r="H46" s="240"/>
      <c r="I46" s="241"/>
      <c r="J46" s="11">
        <v>0.03</v>
      </c>
      <c r="K46" s="12">
        <f t="shared" si="19"/>
        <v>93123000</v>
      </c>
      <c r="L46" s="69"/>
      <c r="M46" s="85"/>
      <c r="N46" s="85"/>
      <c r="O46" s="85"/>
      <c r="P46" s="85"/>
      <c r="Q46" s="85"/>
      <c r="R46" s="85"/>
      <c r="S46" s="85"/>
    </row>
    <row r="47" spans="1:19" ht="12.75">
      <c r="A47" s="162" t="s">
        <v>7</v>
      </c>
      <c r="B47" s="239"/>
      <c r="C47" s="240"/>
      <c r="D47" s="240"/>
      <c r="E47" s="240"/>
      <c r="F47" s="240"/>
      <c r="G47" s="240"/>
      <c r="H47" s="240"/>
      <c r="I47" s="241"/>
      <c r="J47" s="159">
        <v>0.015</v>
      </c>
      <c r="K47" s="160">
        <f t="shared" si="19"/>
        <v>46561500</v>
      </c>
      <c r="L47" s="161" t="s">
        <v>67</v>
      </c>
      <c r="M47" s="85"/>
      <c r="N47" s="85"/>
      <c r="O47" s="85"/>
      <c r="P47" s="85"/>
      <c r="Q47" s="85"/>
      <c r="R47" s="85"/>
      <c r="S47" s="85"/>
    </row>
    <row r="48" spans="1:19" ht="13.5" thickBot="1">
      <c r="A48" s="14" t="s">
        <v>8</v>
      </c>
      <c r="B48" s="242"/>
      <c r="C48" s="243"/>
      <c r="D48" s="243"/>
      <c r="E48" s="243"/>
      <c r="F48" s="243"/>
      <c r="G48" s="243"/>
      <c r="H48" s="243"/>
      <c r="I48" s="244"/>
      <c r="J48" s="5">
        <v>0.01</v>
      </c>
      <c r="K48" s="2">
        <f t="shared" si="19"/>
        <v>31041000</v>
      </c>
      <c r="L48" s="70" t="s">
        <v>67</v>
      </c>
      <c r="M48" s="85"/>
      <c r="N48" s="85"/>
      <c r="O48" s="85"/>
      <c r="P48" s="85"/>
      <c r="Q48" s="85"/>
      <c r="R48" s="85"/>
      <c r="S48" s="85"/>
    </row>
    <row r="49" spans="1:19" ht="19.5" customHeight="1" thickBot="1">
      <c r="A49" s="236" t="s">
        <v>19</v>
      </c>
      <c r="B49" s="237"/>
      <c r="C49" s="237"/>
      <c r="D49" s="237"/>
      <c r="E49" s="237"/>
      <c r="F49" s="237"/>
      <c r="G49" s="237"/>
      <c r="H49" s="237"/>
      <c r="I49" s="237"/>
      <c r="J49" s="238"/>
      <c r="K49" s="51">
        <f>K40+K41</f>
        <v>3325866500</v>
      </c>
      <c r="L49" s="77"/>
      <c r="M49" s="85"/>
      <c r="N49" s="85"/>
      <c r="O49" s="85"/>
      <c r="P49" s="85"/>
      <c r="Q49" s="85"/>
      <c r="R49" s="85"/>
      <c r="S49" s="85"/>
    </row>
    <row r="50" spans="1:19" ht="19.5" customHeight="1" thickBot="1">
      <c r="A50" s="236" t="s">
        <v>25</v>
      </c>
      <c r="B50" s="237"/>
      <c r="C50" s="237"/>
      <c r="D50" s="237"/>
      <c r="E50" s="237"/>
      <c r="F50" s="237"/>
      <c r="G50" s="237"/>
      <c r="H50" s="237"/>
      <c r="I50" s="237"/>
      <c r="J50" s="238"/>
      <c r="K50" s="51">
        <f>ROUND(K49*0.25,0)</f>
        <v>831466625</v>
      </c>
      <c r="L50" s="77"/>
      <c r="M50" s="85"/>
      <c r="N50" s="85"/>
      <c r="O50" s="85"/>
      <c r="P50" s="85"/>
      <c r="Q50" s="85"/>
      <c r="R50" s="85"/>
      <c r="S50" s="85"/>
    </row>
    <row r="51" spans="1:19" ht="19.5" customHeight="1" thickBot="1">
      <c r="A51" s="236" t="s">
        <v>20</v>
      </c>
      <c r="B51" s="237"/>
      <c r="C51" s="237"/>
      <c r="D51" s="237"/>
      <c r="E51" s="237"/>
      <c r="F51" s="237"/>
      <c r="G51" s="237"/>
      <c r="H51" s="237"/>
      <c r="I51" s="237"/>
      <c r="J51" s="238"/>
      <c r="K51" s="51">
        <f>K49+K50</f>
        <v>4157333125</v>
      </c>
      <c r="L51" s="77"/>
      <c r="M51" s="85"/>
      <c r="N51" s="85"/>
      <c r="O51" s="85"/>
      <c r="P51" s="85"/>
      <c r="Q51" s="85"/>
      <c r="R51" s="85"/>
      <c r="S51" s="85"/>
    </row>
    <row r="52" spans="1:19" ht="12.75">
      <c r="A52" s="224" t="s">
        <v>21</v>
      </c>
      <c r="B52" s="225"/>
      <c r="C52" s="225"/>
      <c r="D52" s="225"/>
      <c r="E52" s="225"/>
      <c r="F52" s="225"/>
      <c r="G52" s="225"/>
      <c r="H52" s="225"/>
      <c r="I52" s="225"/>
      <c r="J52" s="226"/>
      <c r="K52" s="2">
        <f>ROUND(((K3+K13+K21)*0.85)+((K27+K34)*0.7),0)</f>
        <v>2495805000</v>
      </c>
      <c r="L52" s="73"/>
      <c r="M52" s="85"/>
      <c r="N52" s="85"/>
      <c r="O52" s="85"/>
      <c r="P52" s="85"/>
      <c r="Q52" s="85"/>
      <c r="R52" s="85"/>
      <c r="S52" s="85"/>
    </row>
    <row r="53" spans="1:19" ht="12.75">
      <c r="A53" s="227" t="s">
        <v>22</v>
      </c>
      <c r="B53" s="228"/>
      <c r="C53" s="228"/>
      <c r="D53" s="228"/>
      <c r="E53" s="228"/>
      <c r="F53" s="228"/>
      <c r="G53" s="228"/>
      <c r="H53" s="228"/>
      <c r="I53" s="228"/>
      <c r="J53" s="229"/>
      <c r="K53" s="17">
        <f>ROUND((K41*K52)/K40,0)</f>
        <v>178308025</v>
      </c>
      <c r="L53" s="65"/>
      <c r="M53" s="85"/>
      <c r="N53" s="85"/>
      <c r="O53" s="85"/>
      <c r="P53" s="85"/>
      <c r="Q53" s="85"/>
      <c r="R53" s="85"/>
      <c r="S53" s="85"/>
    </row>
    <row r="54" spans="1:19" ht="19.5" customHeight="1" thickBot="1">
      <c r="A54" s="230" t="s">
        <v>23</v>
      </c>
      <c r="B54" s="231"/>
      <c r="C54" s="231"/>
      <c r="D54" s="231"/>
      <c r="E54" s="231"/>
      <c r="F54" s="231"/>
      <c r="G54" s="231"/>
      <c r="H54" s="231"/>
      <c r="I54" s="232"/>
      <c r="J54" s="6">
        <f>ROUND(K54/K49,4)</f>
        <v>0.804</v>
      </c>
      <c r="K54" s="3">
        <f>SUM(K52:K53)</f>
        <v>2674113025</v>
      </c>
      <c r="L54" s="65"/>
      <c r="M54" s="85"/>
      <c r="N54" s="85"/>
      <c r="O54" s="85"/>
      <c r="P54" s="85"/>
      <c r="Q54" s="85"/>
      <c r="R54" s="85"/>
      <c r="S54" s="85"/>
    </row>
    <row r="55" spans="1:19" ht="19.5" customHeight="1" thickBot="1">
      <c r="A55" s="233" t="s">
        <v>24</v>
      </c>
      <c r="B55" s="234"/>
      <c r="C55" s="234"/>
      <c r="D55" s="234"/>
      <c r="E55" s="234"/>
      <c r="F55" s="234"/>
      <c r="G55" s="234"/>
      <c r="H55" s="234"/>
      <c r="I55" s="235"/>
      <c r="J55" s="6">
        <f>ROUND(K55/K49,4)</f>
        <v>0.196</v>
      </c>
      <c r="K55" s="3">
        <f>K49-K54</f>
        <v>651753475</v>
      </c>
      <c r="L55" s="76"/>
      <c r="M55" s="85"/>
      <c r="N55" s="85"/>
      <c r="O55" s="85"/>
      <c r="P55" s="85"/>
      <c r="Q55" s="85"/>
      <c r="R55" s="85"/>
      <c r="S55" s="85"/>
    </row>
  </sheetData>
  <sheetProtection/>
  <mergeCells count="16">
    <mergeCell ref="A52:J52"/>
    <mergeCell ref="A53:J53"/>
    <mergeCell ref="A54:I54"/>
    <mergeCell ref="A55:I55"/>
    <mergeCell ref="A40:J40"/>
    <mergeCell ref="A41:J41"/>
    <mergeCell ref="B42:I48"/>
    <mergeCell ref="A49:J49"/>
    <mergeCell ref="A50:J50"/>
    <mergeCell ref="A51:J51"/>
    <mergeCell ref="A1:A2"/>
    <mergeCell ref="B2:I2"/>
    <mergeCell ref="M2:S2"/>
    <mergeCell ref="A3:J3"/>
    <mergeCell ref="A27:J27"/>
    <mergeCell ref="A34:J3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PageLayoutView="0" workbookViewId="0" topLeftCell="A1">
      <pane xSplit="3" ySplit="2" topLeftCell="D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7" sqref="I27"/>
    </sheetView>
  </sheetViews>
  <sheetFormatPr defaultColWidth="9.00390625" defaultRowHeight="12.75"/>
  <cols>
    <col min="1" max="2" width="4.00390625" style="1" customWidth="1"/>
    <col min="3" max="3" width="47.625" style="1" bestFit="1" customWidth="1"/>
    <col min="4" max="27" width="3.625" style="1" customWidth="1"/>
    <col min="28" max="16384" width="9.00390625" style="1" customWidth="1"/>
  </cols>
  <sheetData>
    <row r="1" spans="1:27" ht="12.75">
      <c r="A1" s="248" t="s">
        <v>126</v>
      </c>
      <c r="B1" s="249"/>
      <c r="C1" s="249"/>
      <c r="D1" s="245">
        <v>2011</v>
      </c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>
        <v>2012</v>
      </c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7"/>
    </row>
    <row r="2" spans="1:27" ht="129.75" thickBot="1">
      <c r="A2" s="218"/>
      <c r="B2" s="250"/>
      <c r="C2" s="250"/>
      <c r="D2" s="186" t="s">
        <v>70</v>
      </c>
      <c r="E2" s="187" t="s">
        <v>71</v>
      </c>
      <c r="F2" s="187" t="s">
        <v>72</v>
      </c>
      <c r="G2" s="187" t="s">
        <v>73</v>
      </c>
      <c r="H2" s="187" t="s">
        <v>74</v>
      </c>
      <c r="I2" s="187" t="s">
        <v>75</v>
      </c>
      <c r="J2" s="187" t="s">
        <v>76</v>
      </c>
      <c r="K2" s="187" t="s">
        <v>77</v>
      </c>
      <c r="L2" s="187" t="s">
        <v>78</v>
      </c>
      <c r="M2" s="187" t="s">
        <v>79</v>
      </c>
      <c r="N2" s="187" t="s">
        <v>80</v>
      </c>
      <c r="O2" s="187" t="s">
        <v>81</v>
      </c>
      <c r="P2" s="187" t="s">
        <v>70</v>
      </c>
      <c r="Q2" s="187" t="s">
        <v>71</v>
      </c>
      <c r="R2" s="187" t="s">
        <v>72</v>
      </c>
      <c r="S2" s="187" t="s">
        <v>73</v>
      </c>
      <c r="T2" s="187" t="s">
        <v>74</v>
      </c>
      <c r="U2" s="187" t="s">
        <v>75</v>
      </c>
      <c r="V2" s="187" t="s">
        <v>76</v>
      </c>
      <c r="W2" s="187" t="s">
        <v>77</v>
      </c>
      <c r="X2" s="187" t="s">
        <v>78</v>
      </c>
      <c r="Y2" s="187" t="s">
        <v>79</v>
      </c>
      <c r="Z2" s="187" t="s">
        <v>80</v>
      </c>
      <c r="AA2" s="188" t="s">
        <v>81</v>
      </c>
    </row>
    <row r="3" spans="1:27" ht="12.75">
      <c r="A3" s="182"/>
      <c r="B3" s="84"/>
      <c r="C3" s="193" t="s">
        <v>114</v>
      </c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5"/>
    </row>
    <row r="4" spans="1:27" ht="12.75">
      <c r="A4" s="182"/>
      <c r="B4" s="84"/>
      <c r="C4" s="189" t="s">
        <v>82</v>
      </c>
      <c r="D4" s="190" t="s">
        <v>83</v>
      </c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2"/>
    </row>
    <row r="5" spans="1:27" ht="12.75">
      <c r="A5" s="182"/>
      <c r="B5" s="84"/>
      <c r="C5" s="189" t="s">
        <v>84</v>
      </c>
      <c r="D5" s="190"/>
      <c r="E5" s="191" t="s">
        <v>83</v>
      </c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2"/>
    </row>
    <row r="6" spans="1:27" ht="12.75">
      <c r="A6" s="182"/>
      <c r="B6" s="84"/>
      <c r="C6" s="189" t="s">
        <v>85</v>
      </c>
      <c r="D6" s="190"/>
      <c r="E6" s="191" t="s">
        <v>83</v>
      </c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2"/>
    </row>
    <row r="7" spans="1:27" ht="12.75">
      <c r="A7" s="182"/>
      <c r="B7" s="84"/>
      <c r="C7" s="189" t="s">
        <v>86</v>
      </c>
      <c r="D7" s="190"/>
      <c r="E7" s="191" t="s">
        <v>83</v>
      </c>
      <c r="F7" s="191" t="s">
        <v>83</v>
      </c>
      <c r="G7" s="191" t="s">
        <v>83</v>
      </c>
      <c r="H7" s="211" t="s">
        <v>83</v>
      </c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2"/>
    </row>
    <row r="8" spans="1:27" ht="12.75">
      <c r="A8" s="182"/>
      <c r="B8" s="84"/>
      <c r="C8" s="189" t="s">
        <v>115</v>
      </c>
      <c r="D8" s="190"/>
      <c r="E8" s="191"/>
      <c r="F8" s="191"/>
      <c r="G8" s="191"/>
      <c r="H8" s="191"/>
      <c r="I8" s="211" t="s">
        <v>83</v>
      </c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2"/>
    </row>
    <row r="9" spans="1:27" ht="12.75">
      <c r="A9" s="182"/>
      <c r="B9" s="84"/>
      <c r="C9" s="189" t="s">
        <v>127</v>
      </c>
      <c r="D9" s="190"/>
      <c r="E9" s="191"/>
      <c r="F9" s="191"/>
      <c r="G9" s="191"/>
      <c r="H9" s="191"/>
      <c r="I9" s="191" t="s">
        <v>83</v>
      </c>
      <c r="J9" s="191" t="s">
        <v>83</v>
      </c>
      <c r="K9" s="191" t="s">
        <v>83</v>
      </c>
      <c r="L9" s="191" t="s">
        <v>83</v>
      </c>
      <c r="M9" s="191" t="s">
        <v>83</v>
      </c>
      <c r="N9" s="191" t="s">
        <v>83</v>
      </c>
      <c r="O9" s="191" t="s">
        <v>83</v>
      </c>
      <c r="P9" s="191" t="s">
        <v>83</v>
      </c>
      <c r="Q9" s="191" t="s">
        <v>83</v>
      </c>
      <c r="R9" s="191" t="s">
        <v>83</v>
      </c>
      <c r="S9" s="191" t="s">
        <v>83</v>
      </c>
      <c r="T9" s="191" t="s">
        <v>83</v>
      </c>
      <c r="U9" s="191" t="s">
        <v>83</v>
      </c>
      <c r="V9" s="191" t="s">
        <v>83</v>
      </c>
      <c r="W9" s="191" t="s">
        <v>83</v>
      </c>
      <c r="X9" s="191" t="s">
        <v>83</v>
      </c>
      <c r="Y9" s="191" t="s">
        <v>83</v>
      </c>
      <c r="Z9" s="191" t="s">
        <v>83</v>
      </c>
      <c r="AA9" s="192" t="s">
        <v>83</v>
      </c>
    </row>
    <row r="10" spans="1:27" ht="12.75">
      <c r="A10" s="182"/>
      <c r="B10" s="84"/>
      <c r="C10" s="196" t="s">
        <v>87</v>
      </c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8"/>
    </row>
    <row r="11" spans="1:27" ht="12.75">
      <c r="A11" s="210" t="s">
        <v>118</v>
      </c>
      <c r="B11" s="197"/>
      <c r="C11" s="189" t="s">
        <v>111</v>
      </c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8"/>
    </row>
    <row r="12" spans="1:27" ht="12.75">
      <c r="A12" s="184"/>
      <c r="B12" s="183"/>
      <c r="C12" s="199" t="s">
        <v>88</v>
      </c>
      <c r="D12" s="190" t="s">
        <v>83</v>
      </c>
      <c r="E12" s="191"/>
      <c r="F12" s="191"/>
      <c r="G12" s="191"/>
      <c r="H12" s="191"/>
      <c r="I12" s="21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2"/>
    </row>
    <row r="13" spans="1:27" ht="12.75">
      <c r="A13" s="184"/>
      <c r="B13" s="183"/>
      <c r="C13" s="199" t="s">
        <v>89</v>
      </c>
      <c r="D13" s="190"/>
      <c r="E13" s="191" t="s">
        <v>83</v>
      </c>
      <c r="F13" s="191" t="s">
        <v>83</v>
      </c>
      <c r="G13" s="191" t="s">
        <v>83</v>
      </c>
      <c r="H13" s="191"/>
      <c r="I13" s="21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2"/>
    </row>
    <row r="14" spans="1:27" ht="12.75">
      <c r="A14" s="184"/>
      <c r="B14" s="183"/>
      <c r="C14" s="199" t="s">
        <v>90</v>
      </c>
      <c r="D14" s="190"/>
      <c r="E14" s="191"/>
      <c r="F14" s="191"/>
      <c r="G14" s="191" t="s">
        <v>83</v>
      </c>
      <c r="H14" s="191"/>
      <c r="I14" s="21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2"/>
    </row>
    <row r="15" spans="1:27" ht="12.75">
      <c r="A15" s="184"/>
      <c r="B15" s="183"/>
      <c r="C15" s="199" t="s">
        <v>91</v>
      </c>
      <c r="D15" s="190"/>
      <c r="E15" s="191"/>
      <c r="F15" s="191"/>
      <c r="G15" s="191"/>
      <c r="H15" s="191"/>
      <c r="I15" s="211" t="s">
        <v>83</v>
      </c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2"/>
    </row>
    <row r="16" spans="1:27" ht="12.75">
      <c r="A16" s="184"/>
      <c r="B16" s="183"/>
      <c r="C16" s="200" t="s">
        <v>93</v>
      </c>
      <c r="D16" s="190"/>
      <c r="E16" s="191"/>
      <c r="F16" s="191"/>
      <c r="G16" s="191"/>
      <c r="H16" s="191"/>
      <c r="I16" s="211"/>
      <c r="J16" s="191"/>
      <c r="K16" s="191"/>
      <c r="L16" s="191"/>
      <c r="M16" s="191"/>
      <c r="N16" s="191"/>
      <c r="O16" s="191"/>
      <c r="P16" s="191"/>
      <c r="Q16" s="191" t="s">
        <v>83</v>
      </c>
      <c r="R16" s="191" t="s">
        <v>83</v>
      </c>
      <c r="S16" s="191" t="s">
        <v>83</v>
      </c>
      <c r="T16" s="191" t="s">
        <v>83</v>
      </c>
      <c r="U16" s="191" t="s">
        <v>83</v>
      </c>
      <c r="V16" s="191" t="s">
        <v>83</v>
      </c>
      <c r="W16" s="191" t="s">
        <v>83</v>
      </c>
      <c r="X16" s="191" t="s">
        <v>83</v>
      </c>
      <c r="Y16" s="191"/>
      <c r="Z16" s="191"/>
      <c r="AA16" s="192"/>
    </row>
    <row r="17" spans="1:27" ht="12.75">
      <c r="A17" s="184"/>
      <c r="B17" s="183"/>
      <c r="C17" s="200" t="s">
        <v>94</v>
      </c>
      <c r="D17" s="190"/>
      <c r="E17" s="191"/>
      <c r="F17" s="191"/>
      <c r="G17" s="191"/>
      <c r="H17" s="191"/>
      <c r="I17" s="211"/>
      <c r="J17" s="191"/>
      <c r="K17" s="191"/>
      <c r="L17" s="191"/>
      <c r="M17" s="191"/>
      <c r="N17" s="191"/>
      <c r="O17" s="191"/>
      <c r="P17" s="191"/>
      <c r="Q17" s="191" t="s">
        <v>83</v>
      </c>
      <c r="R17" s="191" t="s">
        <v>83</v>
      </c>
      <c r="S17" s="191" t="s">
        <v>83</v>
      </c>
      <c r="T17" s="191" t="s">
        <v>83</v>
      </c>
      <c r="U17" s="191"/>
      <c r="V17" s="191"/>
      <c r="W17" s="191"/>
      <c r="X17" s="191"/>
      <c r="Y17" s="191"/>
      <c r="Z17" s="191"/>
      <c r="AA17" s="192"/>
    </row>
    <row r="18" spans="1:27" ht="12.75">
      <c r="A18" s="184"/>
      <c r="B18" s="183"/>
      <c r="C18" s="200" t="s">
        <v>95</v>
      </c>
      <c r="D18" s="190"/>
      <c r="E18" s="191"/>
      <c r="F18" s="191"/>
      <c r="G18" s="191"/>
      <c r="H18" s="191"/>
      <c r="I18" s="211"/>
      <c r="J18" s="191"/>
      <c r="K18" s="191"/>
      <c r="L18" s="191"/>
      <c r="M18" s="191"/>
      <c r="N18" s="191"/>
      <c r="O18" s="191"/>
      <c r="P18" s="191"/>
      <c r="Q18" s="191" t="s">
        <v>83</v>
      </c>
      <c r="R18" s="191" t="s">
        <v>83</v>
      </c>
      <c r="S18" s="191" t="s">
        <v>83</v>
      </c>
      <c r="T18" s="191" t="s">
        <v>83</v>
      </c>
      <c r="U18" s="191" t="s">
        <v>83</v>
      </c>
      <c r="V18" s="191" t="s">
        <v>83</v>
      </c>
      <c r="W18" s="191" t="s">
        <v>83</v>
      </c>
      <c r="X18" s="191" t="s">
        <v>83</v>
      </c>
      <c r="Y18" s="191"/>
      <c r="Z18" s="191"/>
      <c r="AA18" s="192"/>
    </row>
    <row r="19" spans="1:27" ht="12.75">
      <c r="A19" s="184"/>
      <c r="B19" s="183"/>
      <c r="C19" s="200" t="s">
        <v>96</v>
      </c>
      <c r="D19" s="190"/>
      <c r="E19" s="191"/>
      <c r="F19" s="191"/>
      <c r="G19" s="191"/>
      <c r="H19" s="191"/>
      <c r="I19" s="211"/>
      <c r="J19" s="191"/>
      <c r="K19" s="191"/>
      <c r="L19" s="191"/>
      <c r="M19" s="191"/>
      <c r="N19" s="191"/>
      <c r="O19" s="191"/>
      <c r="P19" s="191"/>
      <c r="Q19" s="191" t="s">
        <v>83</v>
      </c>
      <c r="R19" s="191" t="s">
        <v>83</v>
      </c>
      <c r="S19" s="191"/>
      <c r="T19" s="191"/>
      <c r="U19" s="191"/>
      <c r="V19" s="191"/>
      <c r="W19" s="191"/>
      <c r="X19" s="191"/>
      <c r="Y19" s="191"/>
      <c r="Z19" s="191"/>
      <c r="AA19" s="192"/>
    </row>
    <row r="20" spans="1:27" ht="12.75">
      <c r="A20" s="184"/>
      <c r="B20" s="183"/>
      <c r="C20" s="200" t="s">
        <v>97</v>
      </c>
      <c r="D20" s="190"/>
      <c r="E20" s="191"/>
      <c r="F20" s="191"/>
      <c r="G20" s="191"/>
      <c r="H20" s="191"/>
      <c r="I20" s="211"/>
      <c r="J20" s="191"/>
      <c r="K20" s="191"/>
      <c r="L20" s="191" t="s">
        <v>83</v>
      </c>
      <c r="M20" s="191" t="s">
        <v>83</v>
      </c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2"/>
    </row>
    <row r="21" spans="1:27" ht="12.75">
      <c r="A21" s="184"/>
      <c r="B21" s="183"/>
      <c r="C21" s="200" t="s">
        <v>98</v>
      </c>
      <c r="D21" s="190"/>
      <c r="E21" s="191"/>
      <c r="F21" s="191"/>
      <c r="G21" s="191"/>
      <c r="H21" s="191"/>
      <c r="I21" s="211"/>
      <c r="J21" s="191"/>
      <c r="K21" s="191"/>
      <c r="L21" s="191"/>
      <c r="M21" s="191"/>
      <c r="N21" s="191"/>
      <c r="O21" s="191" t="s">
        <v>83</v>
      </c>
      <c r="P21" s="191" t="s">
        <v>83</v>
      </c>
      <c r="Q21" s="191" t="s">
        <v>83</v>
      </c>
      <c r="R21" s="191"/>
      <c r="S21" s="191"/>
      <c r="T21" s="191"/>
      <c r="U21" s="191"/>
      <c r="V21" s="191"/>
      <c r="W21" s="191"/>
      <c r="X21" s="191"/>
      <c r="Y21" s="191"/>
      <c r="Z21" s="191"/>
      <c r="AA21" s="192"/>
    </row>
    <row r="22" spans="1:27" ht="12.75">
      <c r="A22" s="184"/>
      <c r="B22" s="183"/>
      <c r="C22" s="200" t="s">
        <v>99</v>
      </c>
      <c r="D22" s="190"/>
      <c r="E22" s="191"/>
      <c r="F22" s="191"/>
      <c r="G22" s="191"/>
      <c r="H22" s="191"/>
      <c r="I22" s="211"/>
      <c r="J22" s="191"/>
      <c r="K22" s="191"/>
      <c r="L22" s="191"/>
      <c r="M22" s="191"/>
      <c r="N22" s="191"/>
      <c r="O22" s="191" t="s">
        <v>83</v>
      </c>
      <c r="P22" s="191" t="s">
        <v>83</v>
      </c>
      <c r="Q22" s="191" t="s">
        <v>83</v>
      </c>
      <c r="R22" s="191"/>
      <c r="S22" s="191"/>
      <c r="T22" s="191"/>
      <c r="U22" s="191"/>
      <c r="V22" s="191"/>
      <c r="W22" s="191"/>
      <c r="X22" s="191"/>
      <c r="Y22" s="191"/>
      <c r="Z22" s="191"/>
      <c r="AA22" s="192"/>
    </row>
    <row r="23" spans="1:27" ht="12.75">
      <c r="A23" s="184"/>
      <c r="B23" s="183"/>
      <c r="C23" s="200" t="s">
        <v>100</v>
      </c>
      <c r="D23" s="190"/>
      <c r="E23" s="191"/>
      <c r="F23" s="191"/>
      <c r="G23" s="191"/>
      <c r="H23" s="191"/>
      <c r="I23" s="211"/>
      <c r="J23" s="191"/>
      <c r="K23" s="191"/>
      <c r="L23" s="191"/>
      <c r="M23" s="191"/>
      <c r="N23" s="191" t="s">
        <v>83</v>
      </c>
      <c r="O23" s="191" t="s">
        <v>83</v>
      </c>
      <c r="P23" s="191" t="s">
        <v>83</v>
      </c>
      <c r="Q23" s="191" t="s">
        <v>83</v>
      </c>
      <c r="R23" s="191" t="s">
        <v>83</v>
      </c>
      <c r="S23" s="191" t="s">
        <v>83</v>
      </c>
      <c r="T23" s="191"/>
      <c r="U23" s="191"/>
      <c r="V23" s="191"/>
      <c r="W23" s="191"/>
      <c r="X23" s="191"/>
      <c r="Y23" s="191"/>
      <c r="Z23" s="191"/>
      <c r="AA23" s="192"/>
    </row>
    <row r="24" spans="1:27" ht="12.75">
      <c r="A24" s="184"/>
      <c r="B24" s="183"/>
      <c r="C24" s="200" t="s">
        <v>101</v>
      </c>
      <c r="D24" s="190"/>
      <c r="E24" s="191"/>
      <c r="F24" s="191"/>
      <c r="G24" s="191"/>
      <c r="H24" s="191"/>
      <c r="I24" s="211"/>
      <c r="J24" s="191"/>
      <c r="K24" s="191"/>
      <c r="L24" s="191"/>
      <c r="M24" s="191"/>
      <c r="N24" s="191" t="s">
        <v>83</v>
      </c>
      <c r="O24" s="191" t="s">
        <v>83</v>
      </c>
      <c r="P24" s="191" t="s">
        <v>83</v>
      </c>
      <c r="Q24" s="191" t="s">
        <v>83</v>
      </c>
      <c r="R24" s="191" t="s">
        <v>83</v>
      </c>
      <c r="S24" s="191" t="s">
        <v>83</v>
      </c>
      <c r="T24" s="191"/>
      <c r="U24" s="191"/>
      <c r="V24" s="191"/>
      <c r="W24" s="191"/>
      <c r="X24" s="191"/>
      <c r="Y24" s="191"/>
      <c r="Z24" s="191"/>
      <c r="AA24" s="192"/>
    </row>
    <row r="25" spans="1:27" ht="12.75">
      <c r="A25" s="184"/>
      <c r="B25" s="183"/>
      <c r="C25" s="200" t="s">
        <v>102</v>
      </c>
      <c r="D25" s="190"/>
      <c r="E25" s="191"/>
      <c r="F25" s="191"/>
      <c r="G25" s="191"/>
      <c r="H25" s="191"/>
      <c r="I25" s="211"/>
      <c r="J25" s="191"/>
      <c r="K25" s="191"/>
      <c r="L25" s="191"/>
      <c r="M25" s="191"/>
      <c r="N25" s="191"/>
      <c r="O25" s="191"/>
      <c r="P25" s="191"/>
      <c r="Q25" s="191" t="s">
        <v>83</v>
      </c>
      <c r="R25" s="191" t="s">
        <v>83</v>
      </c>
      <c r="S25" s="191" t="s">
        <v>83</v>
      </c>
      <c r="T25" s="191"/>
      <c r="U25" s="191"/>
      <c r="V25" s="191"/>
      <c r="W25" s="191"/>
      <c r="X25" s="191"/>
      <c r="Y25" s="191"/>
      <c r="Z25" s="191"/>
      <c r="AA25" s="192"/>
    </row>
    <row r="26" spans="1:27" ht="12.75">
      <c r="A26" s="184"/>
      <c r="B26" s="183"/>
      <c r="C26" s="200" t="s">
        <v>103</v>
      </c>
      <c r="D26" s="190"/>
      <c r="E26" s="191"/>
      <c r="F26" s="191"/>
      <c r="G26" s="191"/>
      <c r="H26" s="191"/>
      <c r="I26" s="211"/>
      <c r="J26" s="191"/>
      <c r="K26" s="191"/>
      <c r="L26" s="191"/>
      <c r="M26" s="191"/>
      <c r="N26" s="191"/>
      <c r="O26" s="191"/>
      <c r="P26" s="191"/>
      <c r="Q26" s="191" t="s">
        <v>83</v>
      </c>
      <c r="R26" s="191" t="s">
        <v>83</v>
      </c>
      <c r="S26" s="191" t="s">
        <v>83</v>
      </c>
      <c r="T26" s="191"/>
      <c r="U26" s="191"/>
      <c r="V26" s="191"/>
      <c r="W26" s="191"/>
      <c r="X26" s="191"/>
      <c r="Y26" s="191"/>
      <c r="Z26" s="191"/>
      <c r="AA26" s="192"/>
    </row>
    <row r="27" spans="1:27" ht="12.75">
      <c r="A27" s="184"/>
      <c r="B27" s="183"/>
      <c r="C27" s="200" t="s">
        <v>104</v>
      </c>
      <c r="D27" s="190"/>
      <c r="E27" s="191"/>
      <c r="F27" s="191"/>
      <c r="G27" s="191"/>
      <c r="H27" s="191"/>
      <c r="I27" s="211"/>
      <c r="J27" s="191"/>
      <c r="K27" s="191"/>
      <c r="L27" s="191"/>
      <c r="M27" s="191"/>
      <c r="N27" s="191" t="s">
        <v>83</v>
      </c>
      <c r="O27" s="191" t="s">
        <v>83</v>
      </c>
      <c r="P27" s="191" t="s">
        <v>83</v>
      </c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2"/>
    </row>
    <row r="28" spans="1:27" ht="12.75">
      <c r="A28" s="184"/>
      <c r="B28" s="183"/>
      <c r="C28" s="200" t="s">
        <v>105</v>
      </c>
      <c r="D28" s="190"/>
      <c r="E28" s="191"/>
      <c r="F28" s="191"/>
      <c r="G28" s="191"/>
      <c r="H28" s="191"/>
      <c r="I28" s="211"/>
      <c r="J28" s="191"/>
      <c r="K28" s="191"/>
      <c r="L28" s="191"/>
      <c r="M28" s="191"/>
      <c r="N28" s="191" t="s">
        <v>83</v>
      </c>
      <c r="O28" s="191" t="s">
        <v>83</v>
      </c>
      <c r="P28" s="191" t="s">
        <v>83</v>
      </c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2"/>
    </row>
    <row r="29" spans="1:27" ht="12.75">
      <c r="A29" s="184"/>
      <c r="B29" s="183"/>
      <c r="C29" s="200" t="s">
        <v>106</v>
      </c>
      <c r="D29" s="190"/>
      <c r="E29" s="191"/>
      <c r="F29" s="191"/>
      <c r="G29" s="191"/>
      <c r="H29" s="191"/>
      <c r="I29" s="211"/>
      <c r="J29" s="191"/>
      <c r="K29" s="191"/>
      <c r="L29" s="191"/>
      <c r="M29" s="191"/>
      <c r="N29" s="191" t="s">
        <v>83</v>
      </c>
      <c r="O29" s="191" t="s">
        <v>83</v>
      </c>
      <c r="P29" s="191" t="s">
        <v>83</v>
      </c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2"/>
    </row>
    <row r="30" spans="1:27" ht="12.75">
      <c r="A30" s="184"/>
      <c r="B30" s="183"/>
      <c r="C30" s="200" t="s">
        <v>107</v>
      </c>
      <c r="D30" s="190"/>
      <c r="E30" s="191"/>
      <c r="F30" s="191"/>
      <c r="G30" s="191"/>
      <c r="H30" s="191"/>
      <c r="I30" s="211"/>
      <c r="J30" s="191"/>
      <c r="K30" s="191"/>
      <c r="L30" s="191"/>
      <c r="M30" s="191"/>
      <c r="N30" s="191" t="s">
        <v>83</v>
      </c>
      <c r="O30" s="191" t="s">
        <v>83</v>
      </c>
      <c r="P30" s="191" t="s">
        <v>83</v>
      </c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2"/>
    </row>
    <row r="31" spans="1:27" ht="12.75">
      <c r="A31" s="210" t="s">
        <v>119</v>
      </c>
      <c r="B31" s="197"/>
      <c r="C31" s="189" t="s">
        <v>108</v>
      </c>
      <c r="D31" s="197"/>
      <c r="E31" s="197"/>
      <c r="F31" s="197"/>
      <c r="G31" s="197"/>
      <c r="H31" s="197"/>
      <c r="I31" s="212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8"/>
    </row>
    <row r="32" spans="1:27" ht="12.75">
      <c r="A32" s="184"/>
      <c r="B32" s="183"/>
      <c r="C32" s="199" t="s">
        <v>89</v>
      </c>
      <c r="D32" s="190"/>
      <c r="E32" s="191"/>
      <c r="F32" s="191"/>
      <c r="G32" s="191"/>
      <c r="H32" s="191"/>
      <c r="I32" s="211"/>
      <c r="J32" s="191" t="s">
        <v>83</v>
      </c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2"/>
    </row>
    <row r="33" spans="1:27" ht="12.75">
      <c r="A33" s="184"/>
      <c r="B33" s="183"/>
      <c r="C33" s="199" t="s">
        <v>109</v>
      </c>
      <c r="D33" s="190"/>
      <c r="E33" s="191"/>
      <c r="F33" s="191"/>
      <c r="G33" s="191"/>
      <c r="H33" s="191"/>
      <c r="I33" s="211"/>
      <c r="J33" s="191"/>
      <c r="K33" s="191" t="s">
        <v>83</v>
      </c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2"/>
    </row>
    <row r="34" spans="1:27" ht="12.75">
      <c r="A34" s="184"/>
      <c r="B34" s="183"/>
      <c r="C34" s="199" t="s">
        <v>91</v>
      </c>
      <c r="D34" s="190"/>
      <c r="E34" s="191"/>
      <c r="F34" s="191"/>
      <c r="G34" s="191"/>
      <c r="H34" s="191"/>
      <c r="I34" s="211"/>
      <c r="J34" s="191"/>
      <c r="K34" s="191"/>
      <c r="L34" s="191"/>
      <c r="M34" s="191" t="s">
        <v>83</v>
      </c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2"/>
    </row>
    <row r="35" spans="1:27" s="181" customFormat="1" ht="12.75">
      <c r="A35" s="184"/>
      <c r="B35" s="183"/>
      <c r="C35" s="200" t="s">
        <v>92</v>
      </c>
      <c r="D35" s="190"/>
      <c r="E35" s="191"/>
      <c r="F35" s="191"/>
      <c r="G35" s="191"/>
      <c r="H35" s="191"/>
      <c r="I35" s="211"/>
      <c r="J35" s="191"/>
      <c r="K35" s="191"/>
      <c r="L35" s="191"/>
      <c r="M35" s="191" t="s">
        <v>83</v>
      </c>
      <c r="N35" s="191" t="s">
        <v>83</v>
      </c>
      <c r="O35" s="191" t="s">
        <v>83</v>
      </c>
      <c r="P35" s="191" t="s">
        <v>83</v>
      </c>
      <c r="Q35" s="191" t="s">
        <v>83</v>
      </c>
      <c r="R35" s="191" t="s">
        <v>83</v>
      </c>
      <c r="S35" s="191" t="s">
        <v>83</v>
      </c>
      <c r="T35" s="191" t="s">
        <v>83</v>
      </c>
      <c r="U35" s="191"/>
      <c r="V35" s="191"/>
      <c r="W35" s="191"/>
      <c r="X35" s="191"/>
      <c r="Y35" s="191"/>
      <c r="Z35" s="191"/>
      <c r="AA35" s="192"/>
    </row>
    <row r="36" spans="1:27" ht="12.75">
      <c r="A36" s="210" t="s">
        <v>120</v>
      </c>
      <c r="B36" s="197"/>
      <c r="C36" s="189" t="s">
        <v>110</v>
      </c>
      <c r="D36" s="206"/>
      <c r="E36" s="206"/>
      <c r="F36" s="206"/>
      <c r="G36" s="206"/>
      <c r="H36" s="206"/>
      <c r="I36" s="213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7"/>
    </row>
    <row r="37" spans="1:27" ht="12.75">
      <c r="A37" s="184"/>
      <c r="B37" s="183"/>
      <c r="C37" s="199" t="s">
        <v>91</v>
      </c>
      <c r="D37" s="190"/>
      <c r="E37" s="191"/>
      <c r="F37" s="191"/>
      <c r="G37" s="191" t="s">
        <v>83</v>
      </c>
      <c r="H37" s="191"/>
      <c r="I37" s="21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2"/>
    </row>
    <row r="38" spans="1:27" ht="12.75">
      <c r="A38" s="184"/>
      <c r="B38" s="183"/>
      <c r="C38" s="200" t="s">
        <v>92</v>
      </c>
      <c r="D38" s="190"/>
      <c r="E38" s="191"/>
      <c r="F38" s="191"/>
      <c r="G38" s="191"/>
      <c r="H38" s="191" t="s">
        <v>83</v>
      </c>
      <c r="I38" s="211" t="s">
        <v>83</v>
      </c>
      <c r="J38" s="191" t="s">
        <v>83</v>
      </c>
      <c r="K38" s="191" t="s">
        <v>83</v>
      </c>
      <c r="L38" s="191" t="s">
        <v>83</v>
      </c>
      <c r="M38" s="191" t="s">
        <v>83</v>
      </c>
      <c r="N38" s="191" t="s">
        <v>83</v>
      </c>
      <c r="O38" s="191" t="s">
        <v>83</v>
      </c>
      <c r="P38" s="191" t="s">
        <v>83</v>
      </c>
      <c r="Q38" s="191" t="s">
        <v>83</v>
      </c>
      <c r="R38" s="191" t="s">
        <v>83</v>
      </c>
      <c r="S38" s="191" t="s">
        <v>83</v>
      </c>
      <c r="T38" s="191" t="s">
        <v>83</v>
      </c>
      <c r="U38" s="191" t="s">
        <v>83</v>
      </c>
      <c r="V38" s="191" t="s">
        <v>83</v>
      </c>
      <c r="W38" s="191" t="s">
        <v>83</v>
      </c>
      <c r="X38" s="191" t="s">
        <v>83</v>
      </c>
      <c r="Y38" s="191" t="s">
        <v>83</v>
      </c>
      <c r="Z38" s="191" t="s">
        <v>83</v>
      </c>
      <c r="AA38" s="192" t="s">
        <v>83</v>
      </c>
    </row>
    <row r="39" spans="1:27" ht="12.75">
      <c r="A39" s="210" t="s">
        <v>121</v>
      </c>
      <c r="B39" s="197"/>
      <c r="C39" s="189" t="s">
        <v>112</v>
      </c>
      <c r="D39" s="197"/>
      <c r="E39" s="197"/>
      <c r="F39" s="197"/>
      <c r="G39" s="197"/>
      <c r="H39" s="197"/>
      <c r="I39" s="212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8"/>
    </row>
    <row r="40" spans="1:27" ht="12.75">
      <c r="A40" s="184"/>
      <c r="B40" s="209" t="s">
        <v>122</v>
      </c>
      <c r="C40" s="199" t="s">
        <v>113</v>
      </c>
      <c r="D40" s="197"/>
      <c r="E40" s="197"/>
      <c r="F40" s="197"/>
      <c r="G40" s="197"/>
      <c r="H40" s="197"/>
      <c r="I40" s="212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8"/>
    </row>
    <row r="41" spans="1:27" ht="12.75">
      <c r="A41" s="184"/>
      <c r="B41" s="183"/>
      <c r="C41" s="201" t="s">
        <v>91</v>
      </c>
      <c r="D41" s="190"/>
      <c r="E41" s="191" t="s">
        <v>83</v>
      </c>
      <c r="F41" s="191"/>
      <c r="G41" s="191"/>
      <c r="H41" s="191"/>
      <c r="I41" s="21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2"/>
    </row>
    <row r="42" spans="1:27" ht="12.75">
      <c r="A42" s="184"/>
      <c r="B42" s="183"/>
      <c r="C42" s="201" t="s">
        <v>92</v>
      </c>
      <c r="D42" s="190"/>
      <c r="E42" s="191" t="s">
        <v>83</v>
      </c>
      <c r="F42" s="191" t="s">
        <v>83</v>
      </c>
      <c r="G42" s="191"/>
      <c r="H42" s="191"/>
      <c r="I42" s="21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2"/>
    </row>
    <row r="43" spans="1:27" ht="12.75">
      <c r="A43" s="184"/>
      <c r="B43" s="208" t="s">
        <v>123</v>
      </c>
      <c r="C43" s="199" t="s">
        <v>88</v>
      </c>
      <c r="D43" s="197"/>
      <c r="E43" s="197"/>
      <c r="F43" s="197"/>
      <c r="G43" s="197"/>
      <c r="H43" s="197"/>
      <c r="I43" s="212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8"/>
    </row>
    <row r="44" spans="1:27" ht="12.75">
      <c r="A44" s="184"/>
      <c r="B44" s="183"/>
      <c r="C44" s="201" t="s">
        <v>109</v>
      </c>
      <c r="D44" s="190"/>
      <c r="E44" s="191" t="s">
        <v>83</v>
      </c>
      <c r="F44" s="191"/>
      <c r="G44" s="191"/>
      <c r="H44" s="191"/>
      <c r="I44" s="21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2"/>
    </row>
    <row r="45" spans="1:27" ht="12.75">
      <c r="A45" s="184"/>
      <c r="B45" s="183"/>
      <c r="C45" s="201" t="s">
        <v>91</v>
      </c>
      <c r="D45" s="190"/>
      <c r="E45" s="191" t="s">
        <v>83</v>
      </c>
      <c r="F45" s="191"/>
      <c r="G45" s="191"/>
      <c r="H45" s="191"/>
      <c r="I45" s="21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2"/>
    </row>
    <row r="46" spans="1:27" ht="12.75">
      <c r="A46" s="184"/>
      <c r="B46" s="183"/>
      <c r="C46" s="201" t="s">
        <v>92</v>
      </c>
      <c r="D46" s="190"/>
      <c r="E46" s="191"/>
      <c r="F46" s="191" t="s">
        <v>83</v>
      </c>
      <c r="G46" s="191"/>
      <c r="H46" s="191"/>
      <c r="I46" s="21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2"/>
    </row>
    <row r="47" spans="1:27" ht="12.75">
      <c r="A47" s="184"/>
      <c r="B47" s="208" t="s">
        <v>124</v>
      </c>
      <c r="C47" s="199" t="s">
        <v>116</v>
      </c>
      <c r="D47" s="197"/>
      <c r="E47" s="197"/>
      <c r="F47" s="197"/>
      <c r="G47" s="197"/>
      <c r="H47" s="197"/>
      <c r="I47" s="212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8"/>
    </row>
    <row r="48" spans="1:27" ht="12.75">
      <c r="A48" s="184"/>
      <c r="B48" s="183"/>
      <c r="C48" s="201" t="s">
        <v>89</v>
      </c>
      <c r="D48" s="190"/>
      <c r="E48" s="191"/>
      <c r="F48" s="191"/>
      <c r="G48" s="191" t="s">
        <v>83</v>
      </c>
      <c r="H48" s="191" t="s">
        <v>83</v>
      </c>
      <c r="I48" s="21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2"/>
    </row>
    <row r="49" spans="1:27" ht="12.75">
      <c r="A49" s="184"/>
      <c r="B49" s="183"/>
      <c r="C49" s="201" t="s">
        <v>90</v>
      </c>
      <c r="D49" s="190"/>
      <c r="E49" s="191"/>
      <c r="F49" s="191"/>
      <c r="G49" s="191"/>
      <c r="H49" s="191"/>
      <c r="I49" s="211" t="s">
        <v>83</v>
      </c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2"/>
    </row>
    <row r="50" spans="1:27" ht="12.75">
      <c r="A50" s="184"/>
      <c r="B50" s="183"/>
      <c r="C50" s="201" t="s">
        <v>91</v>
      </c>
      <c r="D50" s="190"/>
      <c r="E50" s="191"/>
      <c r="F50" s="191"/>
      <c r="G50" s="191"/>
      <c r="H50" s="191"/>
      <c r="I50" s="211"/>
      <c r="J50" s="191"/>
      <c r="K50" s="191" t="s">
        <v>83</v>
      </c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2"/>
    </row>
    <row r="51" spans="1:27" ht="12.75">
      <c r="A51" s="184"/>
      <c r="B51" s="183"/>
      <c r="C51" s="201" t="s">
        <v>92</v>
      </c>
      <c r="D51" s="190"/>
      <c r="E51" s="191"/>
      <c r="F51" s="191"/>
      <c r="G51" s="191"/>
      <c r="H51" s="191"/>
      <c r="I51" s="211"/>
      <c r="J51" s="191"/>
      <c r="K51" s="191"/>
      <c r="L51" s="191" t="s">
        <v>83</v>
      </c>
      <c r="M51" s="191" t="s">
        <v>83</v>
      </c>
      <c r="N51" s="191" t="s">
        <v>83</v>
      </c>
      <c r="O51" s="191" t="s">
        <v>83</v>
      </c>
      <c r="P51" s="191" t="s">
        <v>83</v>
      </c>
      <c r="Q51" s="191" t="s">
        <v>83</v>
      </c>
      <c r="R51" s="191" t="s">
        <v>83</v>
      </c>
      <c r="S51" s="191" t="s">
        <v>83</v>
      </c>
      <c r="T51" s="191" t="s">
        <v>83</v>
      </c>
      <c r="U51" s="191" t="s">
        <v>83</v>
      </c>
      <c r="V51" s="191" t="s">
        <v>83</v>
      </c>
      <c r="W51" s="191" t="s">
        <v>83</v>
      </c>
      <c r="X51" s="191" t="s">
        <v>83</v>
      </c>
      <c r="Y51" s="191"/>
      <c r="Z51" s="191"/>
      <c r="AA51" s="192"/>
    </row>
    <row r="52" spans="1:27" ht="12.75">
      <c r="A52" s="184"/>
      <c r="B52" s="208" t="s">
        <v>125</v>
      </c>
      <c r="C52" s="199" t="s">
        <v>117</v>
      </c>
      <c r="D52" s="197"/>
      <c r="E52" s="197"/>
      <c r="F52" s="197"/>
      <c r="G52" s="197"/>
      <c r="H52" s="197"/>
      <c r="I52" s="212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8"/>
    </row>
    <row r="53" spans="1:27" ht="12.75">
      <c r="A53" s="184"/>
      <c r="B53" s="183"/>
      <c r="C53" s="201" t="s">
        <v>89</v>
      </c>
      <c r="D53" s="190"/>
      <c r="E53" s="191"/>
      <c r="F53" s="191"/>
      <c r="G53" s="191" t="s">
        <v>83</v>
      </c>
      <c r="H53" s="191" t="s">
        <v>83</v>
      </c>
      <c r="I53" s="21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2"/>
    </row>
    <row r="54" spans="1:27" ht="12.75">
      <c r="A54" s="184"/>
      <c r="B54" s="183"/>
      <c r="C54" s="201" t="s">
        <v>90</v>
      </c>
      <c r="D54" s="190"/>
      <c r="E54" s="191"/>
      <c r="F54" s="191"/>
      <c r="G54" s="191"/>
      <c r="H54" s="191"/>
      <c r="I54" s="211" t="s">
        <v>83</v>
      </c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2"/>
    </row>
    <row r="55" spans="1:27" ht="12.75">
      <c r="A55" s="184"/>
      <c r="B55" s="183"/>
      <c r="C55" s="201" t="s">
        <v>91</v>
      </c>
      <c r="D55" s="190"/>
      <c r="E55" s="191"/>
      <c r="F55" s="191"/>
      <c r="G55" s="191"/>
      <c r="H55" s="191"/>
      <c r="I55" s="211"/>
      <c r="J55" s="191"/>
      <c r="K55" s="191" t="s">
        <v>83</v>
      </c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2"/>
    </row>
    <row r="56" spans="1:27" ht="13.5" thickBot="1">
      <c r="A56" s="163"/>
      <c r="B56" s="185"/>
      <c r="C56" s="202" t="s">
        <v>92</v>
      </c>
      <c r="D56" s="203"/>
      <c r="E56" s="204"/>
      <c r="F56" s="204"/>
      <c r="G56" s="204"/>
      <c r="H56" s="204"/>
      <c r="I56" s="214"/>
      <c r="J56" s="204"/>
      <c r="K56" s="204"/>
      <c r="L56" s="204" t="s">
        <v>83</v>
      </c>
      <c r="M56" s="204" t="s">
        <v>83</v>
      </c>
      <c r="N56" s="204" t="s">
        <v>83</v>
      </c>
      <c r="O56" s="204" t="s">
        <v>83</v>
      </c>
      <c r="P56" s="204" t="s">
        <v>83</v>
      </c>
      <c r="Q56" s="204" t="s">
        <v>83</v>
      </c>
      <c r="R56" s="204" t="s">
        <v>83</v>
      </c>
      <c r="S56" s="204" t="s">
        <v>83</v>
      </c>
      <c r="T56" s="204" t="s">
        <v>83</v>
      </c>
      <c r="U56" s="204" t="s">
        <v>83</v>
      </c>
      <c r="V56" s="204" t="s">
        <v>83</v>
      </c>
      <c r="W56" s="204" t="s">
        <v>83</v>
      </c>
      <c r="X56" s="204" t="s">
        <v>83</v>
      </c>
      <c r="Y56" s="204" t="s">
        <v>83</v>
      </c>
      <c r="Z56" s="204" t="s">
        <v>83</v>
      </c>
      <c r="AA56" s="205" t="s">
        <v>83</v>
      </c>
    </row>
  </sheetData>
  <sheetProtection/>
  <mergeCells count="3">
    <mergeCell ref="D1:O1"/>
    <mergeCell ref="P1:AA1"/>
    <mergeCell ref="A1:C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zoomScale="92" zoomScaleNormal="92" zoomScalePageLayoutView="0" workbookViewId="0" topLeftCell="A1">
      <pane ySplit="1" topLeftCell="A2" activePane="bottomLeft" state="frozen"/>
      <selection pane="topLeft" activeCell="A1" sqref="A1"/>
      <selection pane="bottomLeft" activeCell="A7" sqref="A7"/>
    </sheetView>
  </sheetViews>
  <sheetFormatPr defaultColWidth="9.00390625" defaultRowHeight="12.75"/>
  <cols>
    <col min="1" max="1" width="61.875" style="1" customWidth="1"/>
    <col min="2" max="9" width="6.625" style="1" customWidth="1"/>
    <col min="10" max="10" width="12.625" style="1" customWidth="1"/>
    <col min="11" max="11" width="15.25390625" style="1" bestFit="1" customWidth="1"/>
    <col min="12" max="12" width="23.25390625" style="1" customWidth="1"/>
    <col min="13" max="19" width="11.625" style="1" customWidth="1"/>
    <col min="20" max="16384" width="9.00390625" style="1" customWidth="1"/>
  </cols>
  <sheetData>
    <row r="1" spans="1:19" s="18" customFormat="1" ht="78.75">
      <c r="A1" s="215" t="s">
        <v>26</v>
      </c>
      <c r="B1" s="38" t="s">
        <v>36</v>
      </c>
      <c r="C1" s="39" t="s">
        <v>29</v>
      </c>
      <c r="D1" s="39" t="s">
        <v>30</v>
      </c>
      <c r="E1" s="39" t="s">
        <v>31</v>
      </c>
      <c r="F1" s="39" t="s">
        <v>32</v>
      </c>
      <c r="G1" s="39" t="s">
        <v>33</v>
      </c>
      <c r="H1" s="39" t="s">
        <v>34</v>
      </c>
      <c r="I1" s="36" t="s">
        <v>35</v>
      </c>
      <c r="J1" s="57" t="s">
        <v>11</v>
      </c>
      <c r="K1" s="57" t="s">
        <v>12</v>
      </c>
      <c r="L1" s="57" t="s">
        <v>46</v>
      </c>
      <c r="M1" s="39" t="s">
        <v>29</v>
      </c>
      <c r="N1" s="39" t="s">
        <v>30</v>
      </c>
      <c r="O1" s="39" t="s">
        <v>31</v>
      </c>
      <c r="P1" s="39" t="s">
        <v>32</v>
      </c>
      <c r="Q1" s="39" t="s">
        <v>33</v>
      </c>
      <c r="R1" s="39" t="s">
        <v>34</v>
      </c>
      <c r="S1" s="36" t="s">
        <v>35</v>
      </c>
    </row>
    <row r="2" spans="1:19" s="18" customFormat="1" ht="19.5" customHeight="1" thickBot="1">
      <c r="A2" s="216"/>
      <c r="B2" s="217" t="s">
        <v>13</v>
      </c>
      <c r="C2" s="217"/>
      <c r="D2" s="217"/>
      <c r="E2" s="217"/>
      <c r="F2" s="217"/>
      <c r="G2" s="217"/>
      <c r="H2" s="217"/>
      <c r="I2" s="217"/>
      <c r="J2" s="56" t="s">
        <v>14</v>
      </c>
      <c r="K2" s="37" t="s">
        <v>15</v>
      </c>
      <c r="L2" s="67"/>
      <c r="M2" s="218" t="s">
        <v>60</v>
      </c>
      <c r="N2" s="219"/>
      <c r="O2" s="219"/>
      <c r="P2" s="219"/>
      <c r="Q2" s="219"/>
      <c r="R2" s="219"/>
      <c r="S2" s="220"/>
    </row>
    <row r="3" spans="1:19" ht="19.5" customHeight="1">
      <c r="A3" s="221" t="s">
        <v>16</v>
      </c>
      <c r="B3" s="222"/>
      <c r="C3" s="222"/>
      <c r="D3" s="222"/>
      <c r="E3" s="222"/>
      <c r="F3" s="222"/>
      <c r="G3" s="222"/>
      <c r="H3" s="222"/>
      <c r="I3" s="222"/>
      <c r="J3" s="223"/>
      <c r="K3" s="40">
        <f>SUM(K4:K12)</f>
        <v>990900000</v>
      </c>
      <c r="L3" s="68"/>
      <c r="M3" s="86">
        <f>SUM(M4:M12)</f>
        <v>143600000</v>
      </c>
      <c r="N3" s="87">
        <f aca="true" t="shared" si="0" ref="N3:S3">SUM(N4:N12)</f>
        <v>117800000</v>
      </c>
      <c r="O3" s="87">
        <f t="shared" si="0"/>
        <v>118000000</v>
      </c>
      <c r="P3" s="87">
        <f t="shared" si="0"/>
        <v>157100000</v>
      </c>
      <c r="Q3" s="87">
        <f t="shared" si="0"/>
        <v>135900000</v>
      </c>
      <c r="R3" s="87">
        <f t="shared" si="0"/>
        <v>315500000</v>
      </c>
      <c r="S3" s="88">
        <f t="shared" si="0"/>
        <v>3000000</v>
      </c>
    </row>
    <row r="4" spans="1:19" ht="12.75">
      <c r="A4" s="19" t="s">
        <v>0</v>
      </c>
      <c r="B4" s="20">
        <f aca="true" t="shared" si="1" ref="B4:B12">SUM(C4:I4)</f>
        <v>15000</v>
      </c>
      <c r="C4" s="59">
        <v>2000</v>
      </c>
      <c r="D4" s="60">
        <v>2000</v>
      </c>
      <c r="E4" s="60"/>
      <c r="F4" s="60">
        <v>2000</v>
      </c>
      <c r="G4" s="60">
        <v>2000</v>
      </c>
      <c r="H4" s="60">
        <v>7000</v>
      </c>
      <c r="I4" s="61"/>
      <c r="J4" s="21">
        <v>10000</v>
      </c>
      <c r="K4" s="22">
        <f aca="true" t="shared" si="2" ref="K4:K12">B4*J4</f>
        <v>150000000</v>
      </c>
      <c r="L4" s="65"/>
      <c r="M4" s="59">
        <f>ROUND($J4*C4,0)</f>
        <v>20000000</v>
      </c>
      <c r="N4" s="60">
        <f aca="true" t="shared" si="3" ref="N4:S4">ROUND($J4*D4,0)</f>
        <v>20000000</v>
      </c>
      <c r="O4" s="60">
        <f t="shared" si="3"/>
        <v>0</v>
      </c>
      <c r="P4" s="60">
        <f t="shared" si="3"/>
        <v>20000000</v>
      </c>
      <c r="Q4" s="60">
        <f t="shared" si="3"/>
        <v>20000000</v>
      </c>
      <c r="R4" s="60">
        <f t="shared" si="3"/>
        <v>70000000</v>
      </c>
      <c r="S4" s="61">
        <f t="shared" si="3"/>
        <v>0</v>
      </c>
    </row>
    <row r="5" spans="1:19" ht="12.75">
      <c r="A5" s="23" t="s">
        <v>51</v>
      </c>
      <c r="B5" s="24">
        <f t="shared" si="1"/>
        <v>90</v>
      </c>
      <c r="C5" s="62"/>
      <c r="D5" s="63"/>
      <c r="E5" s="63"/>
      <c r="F5" s="63"/>
      <c r="G5" s="63">
        <v>20</v>
      </c>
      <c r="H5" s="63">
        <v>70</v>
      </c>
      <c r="I5" s="64"/>
      <c r="J5" s="25">
        <v>600000</v>
      </c>
      <c r="K5" s="26">
        <f t="shared" si="2"/>
        <v>54000000</v>
      </c>
      <c r="L5" s="69"/>
      <c r="M5" s="62">
        <f aca="true" t="shared" si="4" ref="M5:M12">ROUND($J5*C5,0)</f>
        <v>0</v>
      </c>
      <c r="N5" s="63">
        <f aca="true" t="shared" si="5" ref="N5:N12">ROUND($J5*D5,0)</f>
        <v>0</v>
      </c>
      <c r="O5" s="63">
        <f aca="true" t="shared" si="6" ref="O5:O12">ROUND($J5*E5,0)</f>
        <v>0</v>
      </c>
      <c r="P5" s="63">
        <f aca="true" t="shared" si="7" ref="P5:P12">ROUND($J5*F5,0)</f>
        <v>0</v>
      </c>
      <c r="Q5" s="63">
        <f aca="true" t="shared" si="8" ref="Q5:Q12">ROUND($J5*G5,0)</f>
        <v>12000000</v>
      </c>
      <c r="R5" s="63">
        <f aca="true" t="shared" si="9" ref="R5:R12">ROUND($J5*H5,0)</f>
        <v>42000000</v>
      </c>
      <c r="S5" s="64">
        <f aca="true" t="shared" si="10" ref="S5:S12">ROUND($J5*I5,0)</f>
        <v>0</v>
      </c>
    </row>
    <row r="6" spans="1:19" ht="12.75">
      <c r="A6" s="23" t="s">
        <v>59</v>
      </c>
      <c r="B6" s="24">
        <f t="shared" si="1"/>
        <v>347</v>
      </c>
      <c r="C6" s="62">
        <v>96</v>
      </c>
      <c r="D6" s="63">
        <v>18</v>
      </c>
      <c r="E6" s="63">
        <v>52</v>
      </c>
      <c r="F6" s="63">
        <v>37</v>
      </c>
      <c r="G6" s="63">
        <v>79</v>
      </c>
      <c r="H6" s="63">
        <v>65</v>
      </c>
      <c r="I6" s="64"/>
      <c r="J6" s="25">
        <v>100000</v>
      </c>
      <c r="K6" s="26">
        <f>B6*J6</f>
        <v>34700000</v>
      </c>
      <c r="L6" s="69"/>
      <c r="M6" s="62">
        <f t="shared" si="4"/>
        <v>9600000</v>
      </c>
      <c r="N6" s="63">
        <f t="shared" si="5"/>
        <v>1800000</v>
      </c>
      <c r="O6" s="63">
        <f t="shared" si="6"/>
        <v>5200000</v>
      </c>
      <c r="P6" s="63">
        <f t="shared" si="7"/>
        <v>3700000</v>
      </c>
      <c r="Q6" s="63">
        <f t="shared" si="8"/>
        <v>7900000</v>
      </c>
      <c r="R6" s="63">
        <f t="shared" si="9"/>
        <v>6500000</v>
      </c>
      <c r="S6" s="64">
        <f t="shared" si="10"/>
        <v>0</v>
      </c>
    </row>
    <row r="7" spans="1:19" ht="12.75">
      <c r="A7" s="111" t="s">
        <v>27</v>
      </c>
      <c r="B7" s="112">
        <f t="shared" si="1"/>
        <v>70000</v>
      </c>
      <c r="C7" s="113">
        <v>12000</v>
      </c>
      <c r="D7" s="114">
        <v>10000</v>
      </c>
      <c r="E7" s="114">
        <v>10000</v>
      </c>
      <c r="F7" s="114">
        <v>8000</v>
      </c>
      <c r="G7" s="114">
        <v>10000</v>
      </c>
      <c r="H7" s="114">
        <v>20000</v>
      </c>
      <c r="I7" s="115"/>
      <c r="J7" s="116">
        <v>9000</v>
      </c>
      <c r="K7" s="117">
        <f t="shared" si="2"/>
        <v>630000000</v>
      </c>
      <c r="L7" s="69"/>
      <c r="M7" s="62">
        <f t="shared" si="4"/>
        <v>108000000</v>
      </c>
      <c r="N7" s="63">
        <f t="shared" si="5"/>
        <v>90000000</v>
      </c>
      <c r="O7" s="63">
        <f t="shared" si="6"/>
        <v>90000000</v>
      </c>
      <c r="P7" s="63">
        <f t="shared" si="7"/>
        <v>72000000</v>
      </c>
      <c r="Q7" s="63">
        <f t="shared" si="8"/>
        <v>90000000</v>
      </c>
      <c r="R7" s="63">
        <f t="shared" si="9"/>
        <v>180000000</v>
      </c>
      <c r="S7" s="64">
        <f t="shared" si="10"/>
        <v>0</v>
      </c>
    </row>
    <row r="8" spans="1:19" ht="12.75">
      <c r="A8" s="23" t="s">
        <v>28</v>
      </c>
      <c r="B8" s="24">
        <f t="shared" si="1"/>
        <v>4200</v>
      </c>
      <c r="C8" s="62"/>
      <c r="D8" s="63"/>
      <c r="E8" s="63">
        <v>4200</v>
      </c>
      <c r="F8" s="63"/>
      <c r="G8" s="63"/>
      <c r="H8" s="63"/>
      <c r="I8" s="64"/>
      <c r="J8" s="25">
        <v>4000</v>
      </c>
      <c r="K8" s="26">
        <f t="shared" si="2"/>
        <v>16800000</v>
      </c>
      <c r="L8" s="69"/>
      <c r="M8" s="62">
        <f t="shared" si="4"/>
        <v>0</v>
      </c>
      <c r="N8" s="63">
        <f t="shared" si="5"/>
        <v>0</v>
      </c>
      <c r="O8" s="63">
        <f t="shared" si="6"/>
        <v>16800000</v>
      </c>
      <c r="P8" s="63">
        <f t="shared" si="7"/>
        <v>0</v>
      </c>
      <c r="Q8" s="63">
        <f t="shared" si="8"/>
        <v>0</v>
      </c>
      <c r="R8" s="63">
        <f t="shared" si="9"/>
        <v>0</v>
      </c>
      <c r="S8" s="64">
        <f t="shared" si="10"/>
        <v>0</v>
      </c>
    </row>
    <row r="9" spans="1:19" ht="12.75">
      <c r="A9" s="23" t="s">
        <v>54</v>
      </c>
      <c r="B9" s="24">
        <f t="shared" si="1"/>
        <v>40</v>
      </c>
      <c r="C9" s="62">
        <v>5</v>
      </c>
      <c r="D9" s="63">
        <v>5</v>
      </c>
      <c r="E9" s="63">
        <v>5</v>
      </c>
      <c r="F9" s="63">
        <v>5</v>
      </c>
      <c r="G9" s="63">
        <v>5</v>
      </c>
      <c r="H9" s="63">
        <v>15</v>
      </c>
      <c r="I9" s="64"/>
      <c r="J9" s="25">
        <v>600000</v>
      </c>
      <c r="K9" s="26">
        <f t="shared" si="2"/>
        <v>24000000</v>
      </c>
      <c r="L9" s="69"/>
      <c r="M9" s="62">
        <f t="shared" si="4"/>
        <v>3000000</v>
      </c>
      <c r="N9" s="63">
        <f t="shared" si="5"/>
        <v>3000000</v>
      </c>
      <c r="O9" s="63">
        <f t="shared" si="6"/>
        <v>3000000</v>
      </c>
      <c r="P9" s="63">
        <f t="shared" si="7"/>
        <v>3000000</v>
      </c>
      <c r="Q9" s="63">
        <f t="shared" si="8"/>
        <v>3000000</v>
      </c>
      <c r="R9" s="63">
        <f t="shared" si="9"/>
        <v>9000000</v>
      </c>
      <c r="S9" s="64">
        <f t="shared" si="10"/>
        <v>0</v>
      </c>
    </row>
    <row r="10" spans="1:19" ht="12.75">
      <c r="A10" s="118" t="s">
        <v>61</v>
      </c>
      <c r="B10" s="112">
        <f t="shared" si="1"/>
        <v>14</v>
      </c>
      <c r="C10" s="113">
        <v>2</v>
      </c>
      <c r="D10" s="114">
        <v>2</v>
      </c>
      <c r="E10" s="114">
        <v>2</v>
      </c>
      <c r="F10" s="114">
        <v>2</v>
      </c>
      <c r="G10" s="114">
        <v>2</v>
      </c>
      <c r="H10" s="114">
        <v>2</v>
      </c>
      <c r="I10" s="115">
        <v>2</v>
      </c>
      <c r="J10" s="119">
        <v>1500000</v>
      </c>
      <c r="K10" s="120">
        <f>B10*J10</f>
        <v>21000000</v>
      </c>
      <c r="L10" s="80"/>
      <c r="M10" s="62">
        <f t="shared" si="4"/>
        <v>3000000</v>
      </c>
      <c r="N10" s="63">
        <f t="shared" si="5"/>
        <v>3000000</v>
      </c>
      <c r="O10" s="63">
        <f t="shared" si="6"/>
        <v>3000000</v>
      </c>
      <c r="P10" s="63">
        <f t="shared" si="7"/>
        <v>3000000</v>
      </c>
      <c r="Q10" s="63">
        <f t="shared" si="8"/>
        <v>3000000</v>
      </c>
      <c r="R10" s="63">
        <f t="shared" si="9"/>
        <v>3000000</v>
      </c>
      <c r="S10" s="64">
        <f t="shared" si="10"/>
        <v>3000000</v>
      </c>
    </row>
    <row r="11" spans="1:19" ht="12.75">
      <c r="A11" s="52" t="s">
        <v>45</v>
      </c>
      <c r="B11" s="53">
        <f t="shared" si="1"/>
        <v>2</v>
      </c>
      <c r="C11" s="62"/>
      <c r="D11" s="63"/>
      <c r="E11" s="63"/>
      <c r="F11" s="63">
        <v>1</v>
      </c>
      <c r="G11" s="63"/>
      <c r="H11" s="63">
        <v>1</v>
      </c>
      <c r="I11" s="64"/>
      <c r="J11" s="54">
        <v>5000000</v>
      </c>
      <c r="K11" s="55">
        <f>B11*J11</f>
        <v>10000000</v>
      </c>
      <c r="L11" s="69"/>
      <c r="M11" s="62">
        <f t="shared" si="4"/>
        <v>0</v>
      </c>
      <c r="N11" s="63">
        <f t="shared" si="5"/>
        <v>0</v>
      </c>
      <c r="O11" s="63">
        <f t="shared" si="6"/>
        <v>0</v>
      </c>
      <c r="P11" s="63">
        <f t="shared" si="7"/>
        <v>5000000</v>
      </c>
      <c r="Q11" s="63">
        <f t="shared" si="8"/>
        <v>0</v>
      </c>
      <c r="R11" s="63">
        <f t="shared" si="9"/>
        <v>5000000</v>
      </c>
      <c r="S11" s="64">
        <f t="shared" si="10"/>
        <v>0</v>
      </c>
    </row>
    <row r="12" spans="1:19" ht="13.5" thickBot="1">
      <c r="A12" s="121" t="s">
        <v>49</v>
      </c>
      <c r="B12" s="122">
        <f t="shared" si="1"/>
        <v>3600</v>
      </c>
      <c r="C12" s="123"/>
      <c r="D12" s="124"/>
      <c r="E12" s="124"/>
      <c r="F12" s="124">
        <f>60*60</f>
        <v>3600</v>
      </c>
      <c r="G12" s="124"/>
      <c r="H12" s="124"/>
      <c r="I12" s="125"/>
      <c r="J12" s="126">
        <v>14000</v>
      </c>
      <c r="K12" s="127">
        <f t="shared" si="2"/>
        <v>50400000</v>
      </c>
      <c r="L12" s="79"/>
      <c r="M12" s="89">
        <f t="shared" si="4"/>
        <v>0</v>
      </c>
      <c r="N12" s="90">
        <f t="shared" si="5"/>
        <v>0</v>
      </c>
      <c r="O12" s="90">
        <f t="shared" si="6"/>
        <v>0</v>
      </c>
      <c r="P12" s="90">
        <f t="shared" si="7"/>
        <v>50400000</v>
      </c>
      <c r="Q12" s="90">
        <f t="shared" si="8"/>
        <v>0</v>
      </c>
      <c r="R12" s="90">
        <f t="shared" si="9"/>
        <v>0</v>
      </c>
      <c r="S12" s="91">
        <f t="shared" si="10"/>
        <v>0</v>
      </c>
    </row>
    <row r="13" spans="1:19" s="18" customFormat="1" ht="19.5" customHeight="1">
      <c r="A13" s="82" t="s">
        <v>37</v>
      </c>
      <c r="B13" s="44">
        <f aca="true" t="shared" si="11" ref="B13:I13">SUM(B14:B20)</f>
        <v>29</v>
      </c>
      <c r="C13" s="41">
        <f t="shared" si="11"/>
        <v>3</v>
      </c>
      <c r="D13" s="42">
        <f>SUM(D14:D20)</f>
        <v>3</v>
      </c>
      <c r="E13" s="42">
        <f t="shared" si="11"/>
        <v>4</v>
      </c>
      <c r="F13" s="42">
        <f t="shared" si="11"/>
        <v>4</v>
      </c>
      <c r="G13" s="42">
        <f t="shared" si="11"/>
        <v>6</v>
      </c>
      <c r="H13" s="42">
        <f t="shared" si="11"/>
        <v>9</v>
      </c>
      <c r="I13" s="43">
        <f t="shared" si="11"/>
        <v>0</v>
      </c>
      <c r="J13" s="44"/>
      <c r="K13" s="40">
        <f>SUM(K14:K20)</f>
        <v>1074000000</v>
      </c>
      <c r="L13" s="74" t="s">
        <v>48</v>
      </c>
      <c r="M13" s="92">
        <f>SUM(M14:M20)</f>
        <v>116000000</v>
      </c>
      <c r="N13" s="93">
        <f aca="true" t="shared" si="12" ref="N13:S13">SUM(N14:N20)</f>
        <v>108000000</v>
      </c>
      <c r="O13" s="93">
        <f t="shared" si="12"/>
        <v>152000000</v>
      </c>
      <c r="P13" s="93">
        <f t="shared" si="12"/>
        <v>140000000</v>
      </c>
      <c r="Q13" s="93">
        <f t="shared" si="12"/>
        <v>242000000</v>
      </c>
      <c r="R13" s="93">
        <f t="shared" si="12"/>
        <v>316000000</v>
      </c>
      <c r="S13" s="94">
        <f t="shared" si="12"/>
        <v>0</v>
      </c>
    </row>
    <row r="14" spans="1:19" ht="12.75">
      <c r="A14" s="141" t="s">
        <v>69</v>
      </c>
      <c r="B14" s="142">
        <f aca="true" t="shared" si="13" ref="B14:B20">SUM(C14:I14)</f>
        <v>5</v>
      </c>
      <c r="C14" s="137"/>
      <c r="D14" s="138">
        <v>1</v>
      </c>
      <c r="E14" s="138"/>
      <c r="F14" s="138">
        <v>1</v>
      </c>
      <c r="G14" s="138">
        <v>1</v>
      </c>
      <c r="H14" s="138">
        <v>2</v>
      </c>
      <c r="I14" s="139"/>
      <c r="J14" s="149">
        <v>28000000</v>
      </c>
      <c r="K14" s="150">
        <f aca="true" t="shared" si="14" ref="K14:K20">B14*J14</f>
        <v>140000000</v>
      </c>
      <c r="L14" s="151"/>
      <c r="M14" s="152">
        <f aca="true" t="shared" si="15" ref="M14:M20">ROUND($J14*C14,0)</f>
        <v>0</v>
      </c>
      <c r="N14" s="153">
        <f aca="true" t="shared" si="16" ref="N14:N20">ROUND($J14*D14,0)</f>
        <v>28000000</v>
      </c>
      <c r="O14" s="153">
        <f aca="true" t="shared" si="17" ref="O14:O20">ROUND($J14*E14,0)</f>
        <v>0</v>
      </c>
      <c r="P14" s="153">
        <f aca="true" t="shared" si="18" ref="P14:P20">ROUND($J14*F14,0)</f>
        <v>28000000</v>
      </c>
      <c r="Q14" s="153">
        <f aca="true" t="shared" si="19" ref="Q14:Q20">ROUND($J14*G14,0)</f>
        <v>28000000</v>
      </c>
      <c r="R14" s="153">
        <f aca="true" t="shared" si="20" ref="R14:R20">ROUND($J14*H14,0)</f>
        <v>56000000</v>
      </c>
      <c r="S14" s="154">
        <f aca="true" t="shared" si="21" ref="S14:S20">ROUND($J14*I14,0)</f>
        <v>0</v>
      </c>
    </row>
    <row r="15" spans="1:19" ht="12.75">
      <c r="A15" s="23" t="s">
        <v>38</v>
      </c>
      <c r="B15" s="46">
        <f t="shared" si="13"/>
        <v>1</v>
      </c>
      <c r="C15" s="33"/>
      <c r="D15" s="34"/>
      <c r="E15" s="34"/>
      <c r="F15" s="34">
        <v>1</v>
      </c>
      <c r="G15" s="34"/>
      <c r="H15" s="34"/>
      <c r="I15" s="35"/>
      <c r="J15" s="54">
        <v>32000000</v>
      </c>
      <c r="K15" s="54">
        <f t="shared" si="14"/>
        <v>32000000</v>
      </c>
      <c r="L15" s="71">
        <v>3000</v>
      </c>
      <c r="M15" s="62">
        <f t="shared" si="15"/>
        <v>0</v>
      </c>
      <c r="N15" s="63">
        <f t="shared" si="16"/>
        <v>0</v>
      </c>
      <c r="O15" s="63">
        <f t="shared" si="17"/>
        <v>0</v>
      </c>
      <c r="P15" s="63">
        <f t="shared" si="18"/>
        <v>32000000</v>
      </c>
      <c r="Q15" s="63">
        <f t="shared" si="19"/>
        <v>0</v>
      </c>
      <c r="R15" s="63">
        <f t="shared" si="20"/>
        <v>0</v>
      </c>
      <c r="S15" s="64">
        <f t="shared" si="21"/>
        <v>0</v>
      </c>
    </row>
    <row r="16" spans="1:19" ht="12.75">
      <c r="A16" s="23" t="s">
        <v>39</v>
      </c>
      <c r="B16" s="46">
        <f t="shared" si="13"/>
        <v>1</v>
      </c>
      <c r="C16" s="33"/>
      <c r="D16" s="34"/>
      <c r="E16" s="34"/>
      <c r="F16" s="34"/>
      <c r="G16" s="34">
        <v>1</v>
      </c>
      <c r="H16" s="34"/>
      <c r="I16" s="35"/>
      <c r="J16" s="54">
        <v>34000000</v>
      </c>
      <c r="K16" s="54">
        <f t="shared" si="14"/>
        <v>34000000</v>
      </c>
      <c r="L16" s="71">
        <v>2500</v>
      </c>
      <c r="M16" s="62">
        <f t="shared" si="15"/>
        <v>0</v>
      </c>
      <c r="N16" s="63">
        <f t="shared" si="16"/>
        <v>0</v>
      </c>
      <c r="O16" s="63">
        <f t="shared" si="17"/>
        <v>0</v>
      </c>
      <c r="P16" s="63">
        <f t="shared" si="18"/>
        <v>0</v>
      </c>
      <c r="Q16" s="63">
        <f t="shared" si="19"/>
        <v>34000000</v>
      </c>
      <c r="R16" s="63">
        <f t="shared" si="20"/>
        <v>0</v>
      </c>
      <c r="S16" s="64">
        <f t="shared" si="21"/>
        <v>0</v>
      </c>
    </row>
    <row r="17" spans="1:19" ht="12.75">
      <c r="A17" s="23" t="s">
        <v>40</v>
      </c>
      <c r="B17" s="46">
        <f t="shared" si="13"/>
        <v>8</v>
      </c>
      <c r="C17" s="33">
        <v>1</v>
      </c>
      <c r="D17" s="34"/>
      <c r="E17" s="34">
        <v>2</v>
      </c>
      <c r="F17" s="34"/>
      <c r="G17" s="34"/>
      <c r="H17" s="34">
        <v>5</v>
      </c>
      <c r="I17" s="35"/>
      <c r="J17" s="54">
        <v>36000000</v>
      </c>
      <c r="K17" s="54">
        <f t="shared" si="14"/>
        <v>288000000</v>
      </c>
      <c r="L17" s="71">
        <v>4000</v>
      </c>
      <c r="M17" s="62">
        <f t="shared" si="15"/>
        <v>36000000</v>
      </c>
      <c r="N17" s="63">
        <f t="shared" si="16"/>
        <v>0</v>
      </c>
      <c r="O17" s="63">
        <f t="shared" si="17"/>
        <v>72000000</v>
      </c>
      <c r="P17" s="63">
        <f t="shared" si="18"/>
        <v>0</v>
      </c>
      <c r="Q17" s="63">
        <f t="shared" si="19"/>
        <v>0</v>
      </c>
      <c r="R17" s="63">
        <f t="shared" si="20"/>
        <v>180000000</v>
      </c>
      <c r="S17" s="64">
        <f t="shared" si="21"/>
        <v>0</v>
      </c>
    </row>
    <row r="18" spans="1:19" ht="12.75">
      <c r="A18" s="23" t="s">
        <v>41</v>
      </c>
      <c r="B18" s="46">
        <f t="shared" si="13"/>
        <v>2</v>
      </c>
      <c r="C18" s="33"/>
      <c r="D18" s="34">
        <v>2</v>
      </c>
      <c r="E18" s="34"/>
      <c r="F18" s="34"/>
      <c r="G18" s="34"/>
      <c r="H18" s="34"/>
      <c r="I18" s="35"/>
      <c r="J18" s="54">
        <v>40000000</v>
      </c>
      <c r="K18" s="54">
        <f t="shared" si="14"/>
        <v>80000000</v>
      </c>
      <c r="L18" s="71">
        <v>4000</v>
      </c>
      <c r="M18" s="62">
        <f t="shared" si="15"/>
        <v>0</v>
      </c>
      <c r="N18" s="63">
        <f t="shared" si="16"/>
        <v>80000000</v>
      </c>
      <c r="O18" s="63">
        <f t="shared" si="17"/>
        <v>0</v>
      </c>
      <c r="P18" s="63">
        <f t="shared" si="18"/>
        <v>0</v>
      </c>
      <c r="Q18" s="63">
        <f t="shared" si="19"/>
        <v>0</v>
      </c>
      <c r="R18" s="63">
        <f t="shared" si="20"/>
        <v>0</v>
      </c>
      <c r="S18" s="64">
        <f t="shared" si="21"/>
        <v>0</v>
      </c>
    </row>
    <row r="19" spans="1:19" ht="12.75">
      <c r="A19" s="23" t="s">
        <v>42</v>
      </c>
      <c r="B19" s="46">
        <f t="shared" si="13"/>
        <v>8</v>
      </c>
      <c r="C19" s="33">
        <v>2</v>
      </c>
      <c r="D19" s="34"/>
      <c r="E19" s="34">
        <v>2</v>
      </c>
      <c r="F19" s="34">
        <v>2</v>
      </c>
      <c r="G19" s="34"/>
      <c r="H19" s="34">
        <v>2</v>
      </c>
      <c r="I19" s="35"/>
      <c r="J19" s="54">
        <v>40000000</v>
      </c>
      <c r="K19" s="54">
        <f t="shared" si="14"/>
        <v>320000000</v>
      </c>
      <c r="L19" s="71">
        <v>5000</v>
      </c>
      <c r="M19" s="62">
        <f t="shared" si="15"/>
        <v>80000000</v>
      </c>
      <c r="N19" s="63">
        <f t="shared" si="16"/>
        <v>0</v>
      </c>
      <c r="O19" s="63">
        <f t="shared" si="17"/>
        <v>80000000</v>
      </c>
      <c r="P19" s="63">
        <f t="shared" si="18"/>
        <v>80000000</v>
      </c>
      <c r="Q19" s="63">
        <f t="shared" si="19"/>
        <v>0</v>
      </c>
      <c r="R19" s="63">
        <f t="shared" si="20"/>
        <v>80000000</v>
      </c>
      <c r="S19" s="64">
        <f t="shared" si="21"/>
        <v>0</v>
      </c>
    </row>
    <row r="20" spans="1:19" ht="13.5" thickBot="1">
      <c r="A20" s="83" t="s">
        <v>43</v>
      </c>
      <c r="B20" s="47">
        <f t="shared" si="13"/>
        <v>4</v>
      </c>
      <c r="C20" s="27"/>
      <c r="D20" s="28"/>
      <c r="E20" s="28"/>
      <c r="F20" s="28"/>
      <c r="G20" s="28">
        <v>4</v>
      </c>
      <c r="H20" s="28"/>
      <c r="I20" s="29"/>
      <c r="J20" s="54">
        <v>45000000</v>
      </c>
      <c r="K20" s="54">
        <f t="shared" si="14"/>
        <v>180000000</v>
      </c>
      <c r="L20" s="72">
        <v>4500</v>
      </c>
      <c r="M20" s="98">
        <f t="shared" si="15"/>
        <v>0</v>
      </c>
      <c r="N20" s="99">
        <f t="shared" si="16"/>
        <v>0</v>
      </c>
      <c r="O20" s="99">
        <f t="shared" si="17"/>
        <v>0</v>
      </c>
      <c r="P20" s="99">
        <f t="shared" si="18"/>
        <v>0</v>
      </c>
      <c r="Q20" s="99">
        <f t="shared" si="19"/>
        <v>180000000</v>
      </c>
      <c r="R20" s="99">
        <f t="shared" si="20"/>
        <v>0</v>
      </c>
      <c r="S20" s="100">
        <f t="shared" si="21"/>
        <v>0</v>
      </c>
    </row>
    <row r="21" spans="1:19" ht="19.5" customHeight="1">
      <c r="A21" s="58" t="s">
        <v>44</v>
      </c>
      <c r="B21" s="44">
        <f>SUM(B22:B26)</f>
        <v>18</v>
      </c>
      <c r="C21" s="41">
        <f>SUM(C22:C26)</f>
        <v>1</v>
      </c>
      <c r="D21" s="42">
        <f aca="true" t="shared" si="22" ref="D21:I21">SUM(D22:D26)</f>
        <v>1</v>
      </c>
      <c r="E21" s="42">
        <f t="shared" si="22"/>
        <v>1</v>
      </c>
      <c r="F21" s="42">
        <f t="shared" si="22"/>
        <v>1</v>
      </c>
      <c r="G21" s="42">
        <f t="shared" si="22"/>
        <v>1</v>
      </c>
      <c r="H21" s="42">
        <f t="shared" si="22"/>
        <v>3</v>
      </c>
      <c r="I21" s="43">
        <f t="shared" si="22"/>
        <v>10</v>
      </c>
      <c r="J21" s="81"/>
      <c r="K21" s="40">
        <f>SUM(K22:K26)</f>
        <v>503000000</v>
      </c>
      <c r="L21" s="74"/>
      <c r="M21" s="95">
        <f>SUM(M22:M26)</f>
        <v>35000000</v>
      </c>
      <c r="N21" s="96">
        <f aca="true" t="shared" si="23" ref="N21:S21">SUM(N22:N26)</f>
        <v>35000000</v>
      </c>
      <c r="O21" s="96">
        <f t="shared" si="23"/>
        <v>35000000</v>
      </c>
      <c r="P21" s="96">
        <f t="shared" si="23"/>
        <v>35000000</v>
      </c>
      <c r="Q21" s="96">
        <f t="shared" si="23"/>
        <v>35000000</v>
      </c>
      <c r="R21" s="96">
        <f t="shared" si="23"/>
        <v>79000000</v>
      </c>
      <c r="S21" s="97">
        <f t="shared" si="23"/>
        <v>249000000</v>
      </c>
    </row>
    <row r="22" spans="1:19" ht="12.75">
      <c r="A22" s="19" t="s">
        <v>47</v>
      </c>
      <c r="B22" s="45">
        <f>SUM(C22:I22)</f>
        <v>7</v>
      </c>
      <c r="C22" s="30">
        <v>1</v>
      </c>
      <c r="D22" s="31">
        <v>1</v>
      </c>
      <c r="E22" s="31">
        <v>1</v>
      </c>
      <c r="F22" s="31">
        <v>1</v>
      </c>
      <c r="G22" s="31">
        <v>1</v>
      </c>
      <c r="H22" s="31">
        <v>2</v>
      </c>
      <c r="I22" s="32">
        <v>0</v>
      </c>
      <c r="J22" s="78">
        <v>35000000</v>
      </c>
      <c r="K22" s="22">
        <f>B22*J22</f>
        <v>245000000</v>
      </c>
      <c r="L22" s="75"/>
      <c r="M22" s="59">
        <f aca="true" t="shared" si="24" ref="M22:S26">ROUND($J22*C22,0)</f>
        <v>35000000</v>
      </c>
      <c r="N22" s="60">
        <f t="shared" si="24"/>
        <v>35000000</v>
      </c>
      <c r="O22" s="60">
        <f t="shared" si="24"/>
        <v>35000000</v>
      </c>
      <c r="P22" s="60">
        <f t="shared" si="24"/>
        <v>35000000</v>
      </c>
      <c r="Q22" s="60">
        <f t="shared" si="24"/>
        <v>35000000</v>
      </c>
      <c r="R22" s="60">
        <f t="shared" si="24"/>
        <v>70000000</v>
      </c>
      <c r="S22" s="61">
        <f t="shared" si="24"/>
        <v>0</v>
      </c>
    </row>
    <row r="23" spans="1:19" ht="12.75">
      <c r="A23" s="141" t="s">
        <v>50</v>
      </c>
      <c r="B23" s="142">
        <f>SUM(C23:I23)</f>
        <v>1</v>
      </c>
      <c r="C23" s="137"/>
      <c r="D23" s="138"/>
      <c r="E23" s="138"/>
      <c r="F23" s="138"/>
      <c r="G23" s="138"/>
      <c r="H23" s="138">
        <v>1</v>
      </c>
      <c r="I23" s="139"/>
      <c r="J23" s="143">
        <v>9000000</v>
      </c>
      <c r="K23" s="144">
        <f>B23*J23</f>
        <v>9000000</v>
      </c>
      <c r="L23" s="145"/>
      <c r="M23" s="146">
        <f t="shared" si="24"/>
        <v>0</v>
      </c>
      <c r="N23" s="147">
        <f t="shared" si="24"/>
        <v>0</v>
      </c>
      <c r="O23" s="147">
        <f t="shared" si="24"/>
        <v>0</v>
      </c>
      <c r="P23" s="147">
        <f t="shared" si="24"/>
        <v>0</v>
      </c>
      <c r="Q23" s="147">
        <f t="shared" si="24"/>
        <v>0</v>
      </c>
      <c r="R23" s="147">
        <f t="shared" si="24"/>
        <v>9000000</v>
      </c>
      <c r="S23" s="148">
        <f t="shared" si="24"/>
        <v>0</v>
      </c>
    </row>
    <row r="24" spans="1:19" ht="12.75">
      <c r="A24" s="23" t="s">
        <v>52</v>
      </c>
      <c r="B24" s="46">
        <f>SUM(C24:I24)</f>
        <v>6</v>
      </c>
      <c r="C24" s="33"/>
      <c r="D24" s="34"/>
      <c r="E24" s="34"/>
      <c r="F24" s="34"/>
      <c r="G24" s="34"/>
      <c r="H24" s="34"/>
      <c r="I24" s="35">
        <v>6</v>
      </c>
      <c r="J24" s="54">
        <v>25000000</v>
      </c>
      <c r="K24" s="26">
        <f>B24*J24</f>
        <v>150000000</v>
      </c>
      <c r="L24" s="69"/>
      <c r="M24" s="62">
        <f t="shared" si="24"/>
        <v>0</v>
      </c>
      <c r="N24" s="63">
        <f t="shared" si="24"/>
        <v>0</v>
      </c>
      <c r="O24" s="63">
        <f t="shared" si="24"/>
        <v>0</v>
      </c>
      <c r="P24" s="63">
        <f t="shared" si="24"/>
        <v>0</v>
      </c>
      <c r="Q24" s="63">
        <f t="shared" si="24"/>
        <v>0</v>
      </c>
      <c r="R24" s="63">
        <f t="shared" si="24"/>
        <v>0</v>
      </c>
      <c r="S24" s="64">
        <f t="shared" si="24"/>
        <v>150000000</v>
      </c>
    </row>
    <row r="25" spans="1:19" ht="12.75">
      <c r="A25" s="23" t="s">
        <v>55</v>
      </c>
      <c r="B25" s="46">
        <f>SUM(C25:I25)</f>
        <v>1</v>
      </c>
      <c r="C25" s="33"/>
      <c r="D25" s="34"/>
      <c r="E25" s="34"/>
      <c r="F25" s="34"/>
      <c r="G25" s="34"/>
      <c r="H25" s="34"/>
      <c r="I25" s="35">
        <v>1</v>
      </c>
      <c r="J25" s="54">
        <v>9000000</v>
      </c>
      <c r="K25" s="26">
        <f>B25*J25</f>
        <v>9000000</v>
      </c>
      <c r="L25" s="69"/>
      <c r="M25" s="62">
        <f t="shared" si="24"/>
        <v>0</v>
      </c>
      <c r="N25" s="63">
        <f t="shared" si="24"/>
        <v>0</v>
      </c>
      <c r="O25" s="63">
        <f t="shared" si="24"/>
        <v>0</v>
      </c>
      <c r="P25" s="63">
        <f t="shared" si="24"/>
        <v>0</v>
      </c>
      <c r="Q25" s="63">
        <f t="shared" si="24"/>
        <v>0</v>
      </c>
      <c r="R25" s="63">
        <f t="shared" si="24"/>
        <v>0</v>
      </c>
      <c r="S25" s="64">
        <f t="shared" si="24"/>
        <v>9000000</v>
      </c>
    </row>
    <row r="26" spans="1:19" ht="13.5" thickBot="1">
      <c r="A26" s="83" t="s">
        <v>53</v>
      </c>
      <c r="B26" s="47">
        <f>SUM(C26:I26)</f>
        <v>3</v>
      </c>
      <c r="C26" s="27"/>
      <c r="D26" s="28"/>
      <c r="E26" s="28"/>
      <c r="F26" s="28"/>
      <c r="G26" s="28"/>
      <c r="H26" s="28"/>
      <c r="I26" s="29">
        <v>3</v>
      </c>
      <c r="J26" s="78">
        <v>30000000</v>
      </c>
      <c r="K26" s="22">
        <f>B26*J26</f>
        <v>90000000</v>
      </c>
      <c r="L26" s="66"/>
      <c r="M26" s="98">
        <f t="shared" si="24"/>
        <v>0</v>
      </c>
      <c r="N26" s="99">
        <f t="shared" si="24"/>
        <v>0</v>
      </c>
      <c r="O26" s="99">
        <f t="shared" si="24"/>
        <v>0</v>
      </c>
      <c r="P26" s="99">
        <f t="shared" si="24"/>
        <v>0</v>
      </c>
      <c r="Q26" s="99">
        <f t="shared" si="24"/>
        <v>0</v>
      </c>
      <c r="R26" s="99">
        <f t="shared" si="24"/>
        <v>0</v>
      </c>
      <c r="S26" s="100">
        <f t="shared" si="24"/>
        <v>90000000</v>
      </c>
    </row>
    <row r="27" spans="1:19" ht="19.5" customHeight="1">
      <c r="A27" s="221" t="s">
        <v>9</v>
      </c>
      <c r="B27" s="222"/>
      <c r="C27" s="222"/>
      <c r="D27" s="222"/>
      <c r="E27" s="222"/>
      <c r="F27" s="222"/>
      <c r="G27" s="222"/>
      <c r="H27" s="222"/>
      <c r="I27" s="222"/>
      <c r="J27" s="223"/>
      <c r="K27" s="40">
        <f>SUM(K28)</f>
        <v>463200000</v>
      </c>
      <c r="L27" s="68"/>
      <c r="M27" s="95">
        <f aca="true" t="shared" si="25" ref="M27:S27">SUM(M28:M33)</f>
        <v>0</v>
      </c>
      <c r="N27" s="96">
        <f t="shared" si="25"/>
        <v>0</v>
      </c>
      <c r="O27" s="96">
        <f t="shared" si="25"/>
        <v>0</v>
      </c>
      <c r="P27" s="96">
        <f t="shared" si="25"/>
        <v>0</v>
      </c>
      <c r="Q27" s="96">
        <f t="shared" si="25"/>
        <v>0</v>
      </c>
      <c r="R27" s="96">
        <f t="shared" si="25"/>
        <v>0</v>
      </c>
      <c r="S27" s="97">
        <f t="shared" si="25"/>
        <v>463200000</v>
      </c>
    </row>
    <row r="28" spans="1:19" ht="12.75">
      <c r="A28" s="14" t="s">
        <v>1</v>
      </c>
      <c r="B28" s="4">
        <f>SUM(C28:I28)</f>
        <v>1</v>
      </c>
      <c r="C28" s="27"/>
      <c r="D28" s="28"/>
      <c r="E28" s="28"/>
      <c r="F28" s="28"/>
      <c r="G28" s="28"/>
      <c r="H28" s="28"/>
      <c r="I28" s="50">
        <v>1</v>
      </c>
      <c r="J28" s="4">
        <f>SUM(J29:J33)</f>
        <v>463200000</v>
      </c>
      <c r="K28" s="2">
        <f>B28*J28</f>
        <v>463200000</v>
      </c>
      <c r="L28" s="65"/>
      <c r="M28" s="89">
        <f aca="true" t="shared" si="26" ref="M28:S33">ROUND($J28*C28,0)</f>
        <v>0</v>
      </c>
      <c r="N28" s="90">
        <f t="shared" si="26"/>
        <v>0</v>
      </c>
      <c r="O28" s="90">
        <f t="shared" si="26"/>
        <v>0</v>
      </c>
      <c r="P28" s="90">
        <f t="shared" si="26"/>
        <v>0</v>
      </c>
      <c r="Q28" s="90">
        <f t="shared" si="26"/>
        <v>0</v>
      </c>
      <c r="R28" s="90">
        <f t="shared" si="26"/>
        <v>0</v>
      </c>
      <c r="S28" s="91">
        <f t="shared" si="26"/>
        <v>463200000</v>
      </c>
    </row>
    <row r="29" spans="1:19" ht="12.75">
      <c r="A29" s="13" t="s">
        <v>62</v>
      </c>
      <c r="B29" s="4"/>
      <c r="C29" s="48"/>
      <c r="D29" s="49"/>
      <c r="E29" s="49"/>
      <c r="F29" s="49"/>
      <c r="G29" s="49"/>
      <c r="H29" s="49"/>
      <c r="I29" s="84"/>
      <c r="J29" s="128">
        <v>211932000</v>
      </c>
      <c r="K29" s="2"/>
      <c r="L29" s="65"/>
      <c r="M29" s="89">
        <f t="shared" si="26"/>
        <v>0</v>
      </c>
      <c r="N29" s="90">
        <f t="shared" si="26"/>
        <v>0</v>
      </c>
      <c r="O29" s="90">
        <f t="shared" si="26"/>
        <v>0</v>
      </c>
      <c r="P29" s="90">
        <f t="shared" si="26"/>
        <v>0</v>
      </c>
      <c r="Q29" s="90">
        <f t="shared" si="26"/>
        <v>0</v>
      </c>
      <c r="R29" s="90">
        <f t="shared" si="26"/>
        <v>0</v>
      </c>
      <c r="S29" s="91"/>
    </row>
    <row r="30" spans="1:19" ht="12.75">
      <c r="A30" s="13" t="s">
        <v>63</v>
      </c>
      <c r="B30" s="4"/>
      <c r="C30" s="48"/>
      <c r="D30" s="49"/>
      <c r="E30" s="49"/>
      <c r="F30" s="49"/>
      <c r="G30" s="49"/>
      <c r="H30" s="49"/>
      <c r="I30" s="84"/>
      <c r="J30" s="128">
        <v>87000000</v>
      </c>
      <c r="K30" s="2"/>
      <c r="L30" s="65"/>
      <c r="M30" s="89">
        <f t="shared" si="26"/>
        <v>0</v>
      </c>
      <c r="N30" s="90">
        <f t="shared" si="26"/>
        <v>0</v>
      </c>
      <c r="O30" s="90">
        <f t="shared" si="26"/>
        <v>0</v>
      </c>
      <c r="P30" s="90">
        <f t="shared" si="26"/>
        <v>0</v>
      </c>
      <c r="Q30" s="90">
        <f t="shared" si="26"/>
        <v>0</v>
      </c>
      <c r="R30" s="90">
        <f t="shared" si="26"/>
        <v>0</v>
      </c>
      <c r="S30" s="91"/>
    </row>
    <row r="31" spans="1:19" ht="12.75">
      <c r="A31" s="13" t="s">
        <v>64</v>
      </c>
      <c r="B31" s="4"/>
      <c r="C31" s="48"/>
      <c r="D31" s="49"/>
      <c r="E31" s="49"/>
      <c r="F31" s="49"/>
      <c r="G31" s="49"/>
      <c r="H31" s="49"/>
      <c r="I31" s="84"/>
      <c r="J31" s="128">
        <v>106500000</v>
      </c>
      <c r="K31" s="2"/>
      <c r="L31" s="65"/>
      <c r="M31" s="89">
        <f t="shared" si="26"/>
        <v>0</v>
      </c>
      <c r="N31" s="90">
        <f t="shared" si="26"/>
        <v>0</v>
      </c>
      <c r="O31" s="90">
        <f t="shared" si="26"/>
        <v>0</v>
      </c>
      <c r="P31" s="90">
        <f t="shared" si="26"/>
        <v>0</v>
      </c>
      <c r="Q31" s="90">
        <f t="shared" si="26"/>
        <v>0</v>
      </c>
      <c r="R31" s="90">
        <f t="shared" si="26"/>
        <v>0</v>
      </c>
      <c r="S31" s="91"/>
    </row>
    <row r="32" spans="1:19" ht="12.75">
      <c r="A32" s="129" t="s">
        <v>65</v>
      </c>
      <c r="B32" s="130"/>
      <c r="C32" s="131"/>
      <c r="D32" s="132"/>
      <c r="E32" s="132"/>
      <c r="F32" s="132"/>
      <c r="G32" s="132"/>
      <c r="H32" s="132"/>
      <c r="I32" s="133"/>
      <c r="J32" s="134">
        <v>25000000</v>
      </c>
      <c r="K32" s="2"/>
      <c r="L32" s="65"/>
      <c r="M32" s="89">
        <f t="shared" si="26"/>
        <v>0</v>
      </c>
      <c r="N32" s="90">
        <f t="shared" si="26"/>
        <v>0</v>
      </c>
      <c r="O32" s="90">
        <f t="shared" si="26"/>
        <v>0</v>
      </c>
      <c r="P32" s="90">
        <f t="shared" si="26"/>
        <v>0</v>
      </c>
      <c r="Q32" s="90">
        <f t="shared" si="26"/>
        <v>0</v>
      </c>
      <c r="R32" s="90">
        <f t="shared" si="26"/>
        <v>0</v>
      </c>
      <c r="S32" s="91"/>
    </row>
    <row r="33" spans="1:19" ht="13.5" thickBot="1">
      <c r="A33" s="13" t="s">
        <v>66</v>
      </c>
      <c r="B33" s="4"/>
      <c r="C33" s="48"/>
      <c r="D33" s="49"/>
      <c r="E33" s="49"/>
      <c r="F33" s="49"/>
      <c r="G33" s="49"/>
      <c r="H33" s="49"/>
      <c r="I33" s="84"/>
      <c r="J33" s="128">
        <v>32768000</v>
      </c>
      <c r="K33" s="2"/>
      <c r="L33" s="65"/>
      <c r="M33" s="89">
        <f t="shared" si="26"/>
        <v>0</v>
      </c>
      <c r="N33" s="90">
        <f t="shared" si="26"/>
        <v>0</v>
      </c>
      <c r="O33" s="90">
        <f t="shared" si="26"/>
        <v>0</v>
      </c>
      <c r="P33" s="90">
        <f t="shared" si="26"/>
        <v>0</v>
      </c>
      <c r="Q33" s="90">
        <f t="shared" si="26"/>
        <v>0</v>
      </c>
      <c r="R33" s="90">
        <f t="shared" si="26"/>
        <v>0</v>
      </c>
      <c r="S33" s="91"/>
    </row>
    <row r="34" spans="1:19" ht="19.5" customHeight="1">
      <c r="A34" s="221" t="s">
        <v>10</v>
      </c>
      <c r="B34" s="222"/>
      <c r="C34" s="222"/>
      <c r="D34" s="222"/>
      <c r="E34" s="222"/>
      <c r="F34" s="222"/>
      <c r="G34" s="222"/>
      <c r="H34" s="222"/>
      <c r="I34" s="222"/>
      <c r="J34" s="223"/>
      <c r="K34" s="40">
        <f>SUM(K35:K39)</f>
        <v>488000000</v>
      </c>
      <c r="L34" s="101"/>
      <c r="M34" s="102">
        <f>SUM(M35:M39)</f>
        <v>45000000</v>
      </c>
      <c r="N34" s="103">
        <f aca="true" t="shared" si="27" ref="N34:S34">SUM(N35:N39)</f>
        <v>0</v>
      </c>
      <c r="O34" s="103">
        <f t="shared" si="27"/>
        <v>0</v>
      </c>
      <c r="P34" s="103">
        <f t="shared" si="27"/>
        <v>45000000</v>
      </c>
      <c r="Q34" s="103">
        <f t="shared" si="27"/>
        <v>45000000</v>
      </c>
      <c r="R34" s="103">
        <f t="shared" si="27"/>
        <v>45000000</v>
      </c>
      <c r="S34" s="104">
        <f t="shared" si="27"/>
        <v>308000000</v>
      </c>
    </row>
    <row r="35" spans="1:19" ht="12.75">
      <c r="A35" s="15" t="s">
        <v>56</v>
      </c>
      <c r="B35" s="7">
        <f>SUM(C35:I35)</f>
        <v>6</v>
      </c>
      <c r="C35" s="30">
        <v>1</v>
      </c>
      <c r="D35" s="31"/>
      <c r="E35" s="31"/>
      <c r="F35" s="31">
        <v>1</v>
      </c>
      <c r="G35" s="31">
        <v>1</v>
      </c>
      <c r="H35" s="31">
        <v>1</v>
      </c>
      <c r="I35" s="32">
        <v>2</v>
      </c>
      <c r="J35" s="7">
        <v>25000000</v>
      </c>
      <c r="K35" s="9">
        <f>B35*J35</f>
        <v>150000000</v>
      </c>
      <c r="L35" s="69"/>
      <c r="M35" s="62">
        <f aca="true" t="shared" si="28" ref="M35:S39">ROUND($J35*C35,0)</f>
        <v>25000000</v>
      </c>
      <c r="N35" s="63">
        <f t="shared" si="28"/>
        <v>0</v>
      </c>
      <c r="O35" s="63">
        <f t="shared" si="28"/>
        <v>0</v>
      </c>
      <c r="P35" s="63">
        <f t="shared" si="28"/>
        <v>25000000</v>
      </c>
      <c r="Q35" s="63">
        <f t="shared" si="28"/>
        <v>25000000</v>
      </c>
      <c r="R35" s="63">
        <f t="shared" si="28"/>
        <v>25000000</v>
      </c>
      <c r="S35" s="64">
        <f t="shared" si="28"/>
        <v>50000000</v>
      </c>
    </row>
    <row r="36" spans="1:19" ht="12.75">
      <c r="A36" s="16" t="s">
        <v>57</v>
      </c>
      <c r="B36" s="10">
        <f>SUM(C36:I36)</f>
        <v>4</v>
      </c>
      <c r="C36" s="30">
        <v>1</v>
      </c>
      <c r="D36" s="31"/>
      <c r="E36" s="31"/>
      <c r="F36" s="31">
        <v>1</v>
      </c>
      <c r="G36" s="31">
        <v>1</v>
      </c>
      <c r="H36" s="31">
        <v>1</v>
      </c>
      <c r="I36" s="32"/>
      <c r="J36" s="10">
        <v>20000000</v>
      </c>
      <c r="K36" s="12">
        <f>B36*J36</f>
        <v>80000000</v>
      </c>
      <c r="L36" s="69"/>
      <c r="M36" s="62">
        <f t="shared" si="28"/>
        <v>20000000</v>
      </c>
      <c r="N36" s="63">
        <f t="shared" si="28"/>
        <v>0</v>
      </c>
      <c r="O36" s="63">
        <f t="shared" si="28"/>
        <v>0</v>
      </c>
      <c r="P36" s="63">
        <f t="shared" si="28"/>
        <v>20000000</v>
      </c>
      <c r="Q36" s="63">
        <f t="shared" si="28"/>
        <v>20000000</v>
      </c>
      <c r="R36" s="63">
        <f t="shared" si="28"/>
        <v>20000000</v>
      </c>
      <c r="S36" s="64">
        <f t="shared" si="28"/>
        <v>0</v>
      </c>
    </row>
    <row r="37" spans="1:19" ht="12.75">
      <c r="A37" s="16" t="s">
        <v>2</v>
      </c>
      <c r="B37" s="10">
        <f>SUM(C37:I37)</f>
        <v>1</v>
      </c>
      <c r="C37" s="30"/>
      <c r="D37" s="31"/>
      <c r="E37" s="31"/>
      <c r="F37" s="31"/>
      <c r="G37" s="31"/>
      <c r="H37" s="31"/>
      <c r="I37" s="32">
        <v>1</v>
      </c>
      <c r="J37" s="10">
        <v>58000000</v>
      </c>
      <c r="K37" s="12">
        <f>B37*J37</f>
        <v>58000000</v>
      </c>
      <c r="L37" s="69"/>
      <c r="M37" s="62">
        <f t="shared" si="28"/>
        <v>0</v>
      </c>
      <c r="N37" s="63">
        <f t="shared" si="28"/>
        <v>0</v>
      </c>
      <c r="O37" s="63">
        <f t="shared" si="28"/>
        <v>0</v>
      </c>
      <c r="P37" s="63">
        <f t="shared" si="28"/>
        <v>0</v>
      </c>
      <c r="Q37" s="63">
        <f t="shared" si="28"/>
        <v>0</v>
      </c>
      <c r="R37" s="63">
        <f t="shared" si="28"/>
        <v>0</v>
      </c>
      <c r="S37" s="64">
        <f t="shared" si="28"/>
        <v>58000000</v>
      </c>
    </row>
    <row r="38" spans="1:19" ht="12.75">
      <c r="A38" s="16" t="s">
        <v>3</v>
      </c>
      <c r="B38" s="10">
        <f>SUM(C38:I38)</f>
        <v>1</v>
      </c>
      <c r="C38" s="30"/>
      <c r="D38" s="31"/>
      <c r="E38" s="31"/>
      <c r="F38" s="31"/>
      <c r="G38" s="31"/>
      <c r="H38" s="31"/>
      <c r="I38" s="32">
        <v>1</v>
      </c>
      <c r="J38" s="10">
        <v>110000000</v>
      </c>
      <c r="K38" s="12">
        <f>B38*J38</f>
        <v>110000000</v>
      </c>
      <c r="L38" s="69"/>
      <c r="M38" s="62">
        <f t="shared" si="28"/>
        <v>0</v>
      </c>
      <c r="N38" s="63">
        <f t="shared" si="28"/>
        <v>0</v>
      </c>
      <c r="O38" s="63">
        <f t="shared" si="28"/>
        <v>0</v>
      </c>
      <c r="P38" s="63">
        <f t="shared" si="28"/>
        <v>0</v>
      </c>
      <c r="Q38" s="63">
        <f t="shared" si="28"/>
        <v>0</v>
      </c>
      <c r="R38" s="63">
        <f t="shared" si="28"/>
        <v>0</v>
      </c>
      <c r="S38" s="64">
        <f t="shared" si="28"/>
        <v>110000000</v>
      </c>
    </row>
    <row r="39" spans="1:19" ht="13.5" thickBot="1">
      <c r="A39" s="135" t="s">
        <v>58</v>
      </c>
      <c r="B39" s="136">
        <f>SUM(C39:I39)</f>
        <v>3</v>
      </c>
      <c r="C39" s="137"/>
      <c r="D39" s="138"/>
      <c r="E39" s="138"/>
      <c r="F39" s="138"/>
      <c r="G39" s="138"/>
      <c r="H39" s="138"/>
      <c r="I39" s="139">
        <v>3</v>
      </c>
      <c r="J39" s="136">
        <v>30000000</v>
      </c>
      <c r="K39" s="140">
        <f>B39*J39</f>
        <v>90000000</v>
      </c>
      <c r="L39" s="70"/>
      <c r="M39" s="98">
        <f t="shared" si="28"/>
        <v>0</v>
      </c>
      <c r="N39" s="99">
        <f t="shared" si="28"/>
        <v>0</v>
      </c>
      <c r="O39" s="99">
        <f t="shared" si="28"/>
        <v>0</v>
      </c>
      <c r="P39" s="99">
        <f t="shared" si="28"/>
        <v>0</v>
      </c>
      <c r="Q39" s="99">
        <f t="shared" si="28"/>
        <v>0</v>
      </c>
      <c r="R39" s="99">
        <f t="shared" si="28"/>
        <v>0</v>
      </c>
      <c r="S39" s="100">
        <f t="shared" si="28"/>
        <v>90000000</v>
      </c>
    </row>
    <row r="40" spans="1:19" ht="19.5" customHeight="1" thickBot="1">
      <c r="A40" s="236" t="s">
        <v>18</v>
      </c>
      <c r="B40" s="237"/>
      <c r="C40" s="237"/>
      <c r="D40" s="237"/>
      <c r="E40" s="237"/>
      <c r="F40" s="237"/>
      <c r="G40" s="237"/>
      <c r="H40" s="237"/>
      <c r="I40" s="237"/>
      <c r="J40" s="238"/>
      <c r="K40" s="51">
        <f>SUM(K3,K13,K21,K27,K34)</f>
        <v>3519100000</v>
      </c>
      <c r="L40" s="68"/>
      <c r="M40" s="105">
        <f aca="true" t="shared" si="29" ref="M40:S40">SUM(M3,M13,M21,M27,M34)</f>
        <v>339600000</v>
      </c>
      <c r="N40" s="106">
        <f t="shared" si="29"/>
        <v>260800000</v>
      </c>
      <c r="O40" s="106">
        <f t="shared" si="29"/>
        <v>305000000</v>
      </c>
      <c r="P40" s="106">
        <f t="shared" si="29"/>
        <v>377100000</v>
      </c>
      <c r="Q40" s="106">
        <f t="shared" si="29"/>
        <v>457900000</v>
      </c>
      <c r="R40" s="106">
        <f t="shared" si="29"/>
        <v>755500000</v>
      </c>
      <c r="S40" s="107">
        <f t="shared" si="29"/>
        <v>1023200000</v>
      </c>
    </row>
    <row r="41" spans="1:19" ht="19.5" customHeight="1" thickBot="1">
      <c r="A41" s="221" t="s">
        <v>17</v>
      </c>
      <c r="B41" s="222"/>
      <c r="C41" s="222"/>
      <c r="D41" s="222"/>
      <c r="E41" s="222"/>
      <c r="F41" s="222"/>
      <c r="G41" s="222"/>
      <c r="H41" s="222"/>
      <c r="I41" s="222"/>
      <c r="J41" s="223"/>
      <c r="K41" s="40">
        <f>SUM(K42:K48)</f>
        <v>248741500</v>
      </c>
      <c r="L41" s="74"/>
      <c r="M41" s="108">
        <f aca="true" t="shared" si="30" ref="M41:R41">ROUND(M40/SUM($M$40:$R$40),4)</f>
        <v>0.1361</v>
      </c>
      <c r="N41" s="109">
        <f t="shared" si="30"/>
        <v>0.1045</v>
      </c>
      <c r="O41" s="109">
        <f t="shared" si="30"/>
        <v>0.1222</v>
      </c>
      <c r="P41" s="109">
        <f t="shared" si="30"/>
        <v>0.1511</v>
      </c>
      <c r="Q41" s="109">
        <f t="shared" si="30"/>
        <v>0.1835</v>
      </c>
      <c r="R41" s="109">
        <f t="shared" si="30"/>
        <v>0.3027</v>
      </c>
      <c r="S41" s="110"/>
    </row>
    <row r="42" spans="1:19" ht="12.75">
      <c r="A42" s="15" t="s">
        <v>4</v>
      </c>
      <c r="B42" s="239"/>
      <c r="C42" s="240"/>
      <c r="D42" s="240"/>
      <c r="E42" s="240"/>
      <c r="F42" s="240"/>
      <c r="G42" s="240"/>
      <c r="H42" s="240"/>
      <c r="I42" s="241"/>
      <c r="J42" s="8">
        <v>0.005</v>
      </c>
      <c r="K42" s="9">
        <f aca="true" t="shared" si="31" ref="K42:K48">ROUND($K$40*J42,0)</f>
        <v>17595500</v>
      </c>
      <c r="L42" s="75"/>
      <c r="M42" s="85"/>
      <c r="N42" s="85"/>
      <c r="O42" s="85"/>
      <c r="P42" s="85"/>
      <c r="Q42" s="85"/>
      <c r="R42" s="85"/>
      <c r="S42" s="85"/>
    </row>
    <row r="43" spans="1:19" ht="12.75">
      <c r="A43" s="16"/>
      <c r="B43" s="239"/>
      <c r="C43" s="240"/>
      <c r="D43" s="240"/>
      <c r="E43" s="240"/>
      <c r="F43" s="240"/>
      <c r="G43" s="240"/>
      <c r="H43" s="240"/>
      <c r="I43" s="241"/>
      <c r="J43" s="11"/>
      <c r="K43" s="12"/>
      <c r="L43" s="69"/>
      <c r="M43" s="85"/>
      <c r="N43" s="85"/>
      <c r="O43" s="85"/>
      <c r="P43" s="85"/>
      <c r="Q43" s="85"/>
      <c r="R43" s="85"/>
      <c r="S43" s="85"/>
    </row>
    <row r="44" spans="1:19" ht="12.75">
      <c r="A44" s="16" t="s">
        <v>5</v>
      </c>
      <c r="B44" s="239"/>
      <c r="C44" s="240"/>
      <c r="D44" s="240"/>
      <c r="E44" s="240"/>
      <c r="F44" s="240"/>
      <c r="G44" s="240"/>
      <c r="H44" s="240"/>
      <c r="I44" s="241"/>
      <c r="J44" s="11">
        <v>0.005</v>
      </c>
      <c r="K44" s="12">
        <f t="shared" si="31"/>
        <v>17595500</v>
      </c>
      <c r="L44" s="69"/>
      <c r="M44" s="85"/>
      <c r="N44" s="85"/>
      <c r="O44" s="85"/>
      <c r="P44" s="85"/>
      <c r="Q44" s="85"/>
      <c r="R44" s="85"/>
      <c r="S44" s="85"/>
    </row>
    <row r="45" spans="1:19" ht="12.75">
      <c r="A45" s="16" t="s">
        <v>68</v>
      </c>
      <c r="B45" s="239"/>
      <c r="C45" s="240"/>
      <c r="D45" s="240"/>
      <c r="E45" s="240"/>
      <c r="F45" s="240"/>
      <c r="G45" s="240"/>
      <c r="H45" s="240"/>
      <c r="I45" s="241"/>
      <c r="J45" s="11">
        <v>0.015</v>
      </c>
      <c r="K45" s="12">
        <v>20000000</v>
      </c>
      <c r="L45" s="69" t="s">
        <v>67</v>
      </c>
      <c r="M45" s="85"/>
      <c r="N45" s="85"/>
      <c r="O45" s="85"/>
      <c r="P45" s="85"/>
      <c r="Q45" s="85"/>
      <c r="R45" s="85"/>
      <c r="S45" s="85"/>
    </row>
    <row r="46" spans="1:19" ht="12.75">
      <c r="A46" s="16" t="s">
        <v>6</v>
      </c>
      <c r="B46" s="239"/>
      <c r="C46" s="240"/>
      <c r="D46" s="240"/>
      <c r="E46" s="240"/>
      <c r="F46" s="240"/>
      <c r="G46" s="240"/>
      <c r="H46" s="240"/>
      <c r="I46" s="241"/>
      <c r="J46" s="11">
        <v>0.03</v>
      </c>
      <c r="K46" s="12">
        <f t="shared" si="31"/>
        <v>105573000</v>
      </c>
      <c r="L46" s="69"/>
      <c r="M46" s="85"/>
      <c r="N46" s="85"/>
      <c r="O46" s="85"/>
      <c r="P46" s="85"/>
      <c r="Q46" s="85"/>
      <c r="R46" s="85"/>
      <c r="S46" s="85"/>
    </row>
    <row r="47" spans="1:19" ht="12.75">
      <c r="A47" s="162" t="s">
        <v>7</v>
      </c>
      <c r="B47" s="239"/>
      <c r="C47" s="240"/>
      <c r="D47" s="240"/>
      <c r="E47" s="240"/>
      <c r="F47" s="240"/>
      <c r="G47" s="240"/>
      <c r="H47" s="240"/>
      <c r="I47" s="241"/>
      <c r="J47" s="159">
        <v>0.015</v>
      </c>
      <c r="K47" s="160">
        <f t="shared" si="31"/>
        <v>52786500</v>
      </c>
      <c r="L47" s="161" t="s">
        <v>67</v>
      </c>
      <c r="M47" s="85"/>
      <c r="N47" s="85"/>
      <c r="O47" s="85"/>
      <c r="P47" s="85"/>
      <c r="Q47" s="85"/>
      <c r="R47" s="85"/>
      <c r="S47" s="85"/>
    </row>
    <row r="48" spans="1:19" ht="13.5" thickBot="1">
      <c r="A48" s="14" t="s">
        <v>8</v>
      </c>
      <c r="B48" s="242"/>
      <c r="C48" s="243"/>
      <c r="D48" s="243"/>
      <c r="E48" s="243"/>
      <c r="F48" s="243"/>
      <c r="G48" s="243"/>
      <c r="H48" s="243"/>
      <c r="I48" s="244"/>
      <c r="J48" s="5">
        <v>0.01</v>
      </c>
      <c r="K48" s="2">
        <f t="shared" si="31"/>
        <v>35191000</v>
      </c>
      <c r="L48" s="70" t="s">
        <v>67</v>
      </c>
      <c r="M48" s="85"/>
      <c r="N48" s="85"/>
      <c r="O48" s="85"/>
      <c r="P48" s="85"/>
      <c r="Q48" s="85"/>
      <c r="R48" s="85"/>
      <c r="S48" s="85"/>
    </row>
    <row r="49" spans="1:19" ht="19.5" customHeight="1" thickBot="1">
      <c r="A49" s="236" t="s">
        <v>19</v>
      </c>
      <c r="B49" s="237"/>
      <c r="C49" s="237"/>
      <c r="D49" s="237"/>
      <c r="E49" s="237"/>
      <c r="F49" s="237"/>
      <c r="G49" s="237"/>
      <c r="H49" s="237"/>
      <c r="I49" s="237"/>
      <c r="J49" s="238"/>
      <c r="K49" s="51">
        <f>K40+K41</f>
        <v>3767841500</v>
      </c>
      <c r="L49" s="77"/>
      <c r="M49" s="85"/>
      <c r="N49" s="85"/>
      <c r="O49" s="85"/>
      <c r="P49" s="85"/>
      <c r="Q49" s="85"/>
      <c r="R49" s="85"/>
      <c r="S49" s="85"/>
    </row>
    <row r="50" spans="1:19" ht="19.5" customHeight="1" thickBot="1">
      <c r="A50" s="236" t="s">
        <v>25</v>
      </c>
      <c r="B50" s="237"/>
      <c r="C50" s="237"/>
      <c r="D50" s="237"/>
      <c r="E50" s="237"/>
      <c r="F50" s="237"/>
      <c r="G50" s="237"/>
      <c r="H50" s="237"/>
      <c r="I50" s="237"/>
      <c r="J50" s="238"/>
      <c r="K50" s="51">
        <f>ROUND(K49*0.25,0)</f>
        <v>941960375</v>
      </c>
      <c r="L50" s="77"/>
      <c r="M50" s="85"/>
      <c r="N50" s="85"/>
      <c r="O50" s="85"/>
      <c r="P50" s="85"/>
      <c r="Q50" s="85"/>
      <c r="R50" s="85"/>
      <c r="S50" s="85"/>
    </row>
    <row r="51" spans="1:19" ht="19.5" customHeight="1" thickBot="1">
      <c r="A51" s="236" t="s">
        <v>20</v>
      </c>
      <c r="B51" s="237"/>
      <c r="C51" s="237"/>
      <c r="D51" s="237"/>
      <c r="E51" s="237"/>
      <c r="F51" s="237"/>
      <c r="G51" s="237"/>
      <c r="H51" s="237"/>
      <c r="I51" s="237"/>
      <c r="J51" s="238"/>
      <c r="K51" s="51">
        <f>K49+K50</f>
        <v>4709801875</v>
      </c>
      <c r="L51" s="77"/>
      <c r="M51" s="85"/>
      <c r="N51" s="85"/>
      <c r="O51" s="85"/>
      <c r="P51" s="85"/>
      <c r="Q51" s="85"/>
      <c r="R51" s="85"/>
      <c r="S51" s="85"/>
    </row>
    <row r="52" spans="1:19" ht="12.75">
      <c r="A52" s="224" t="s">
        <v>21</v>
      </c>
      <c r="B52" s="225"/>
      <c r="C52" s="225"/>
      <c r="D52" s="225"/>
      <c r="E52" s="225"/>
      <c r="F52" s="225"/>
      <c r="G52" s="225"/>
      <c r="H52" s="225"/>
      <c r="I52" s="225"/>
      <c r="J52" s="226"/>
      <c r="K52" s="2">
        <f>ROUND(((K3+K13+K21)*0.85)+((K27+K34)*0.7),0)</f>
        <v>2848555000</v>
      </c>
      <c r="L52" s="73"/>
      <c r="M52" s="85"/>
      <c r="N52" s="85"/>
      <c r="O52" s="85"/>
      <c r="P52" s="85"/>
      <c r="Q52" s="85"/>
      <c r="R52" s="85"/>
      <c r="S52" s="85"/>
    </row>
    <row r="53" spans="1:19" ht="12.75">
      <c r="A53" s="227" t="s">
        <v>22</v>
      </c>
      <c r="B53" s="228"/>
      <c r="C53" s="228"/>
      <c r="D53" s="228"/>
      <c r="E53" s="228"/>
      <c r="F53" s="228"/>
      <c r="G53" s="228"/>
      <c r="H53" s="228"/>
      <c r="I53" s="228"/>
      <c r="J53" s="229"/>
      <c r="K53" s="17">
        <f>ROUND((K41*K52)/K40,0)</f>
        <v>201345186</v>
      </c>
      <c r="L53" s="65"/>
      <c r="M53" s="85"/>
      <c r="N53" s="85"/>
      <c r="O53" s="85"/>
      <c r="P53" s="85"/>
      <c r="Q53" s="85"/>
      <c r="R53" s="85"/>
      <c r="S53" s="85"/>
    </row>
    <row r="54" spans="1:19" ht="19.5" customHeight="1" thickBot="1">
      <c r="A54" s="230" t="s">
        <v>23</v>
      </c>
      <c r="B54" s="231"/>
      <c r="C54" s="231"/>
      <c r="D54" s="231"/>
      <c r="E54" s="231"/>
      <c r="F54" s="231"/>
      <c r="G54" s="231"/>
      <c r="H54" s="231"/>
      <c r="I54" s="232"/>
      <c r="J54" s="6">
        <f>ROUND(K54/K49,4)</f>
        <v>0.8095</v>
      </c>
      <c r="K54" s="3">
        <f>SUM(K52:K53)</f>
        <v>3049900186</v>
      </c>
      <c r="L54" s="65"/>
      <c r="M54" s="85"/>
      <c r="N54" s="85"/>
      <c r="O54" s="85"/>
      <c r="P54" s="85"/>
      <c r="Q54" s="85"/>
      <c r="R54" s="85"/>
      <c r="S54" s="85"/>
    </row>
    <row r="55" spans="1:19" ht="19.5" customHeight="1" thickBot="1">
      <c r="A55" s="233" t="s">
        <v>24</v>
      </c>
      <c r="B55" s="234"/>
      <c r="C55" s="234"/>
      <c r="D55" s="234"/>
      <c r="E55" s="234"/>
      <c r="F55" s="234"/>
      <c r="G55" s="234"/>
      <c r="H55" s="234"/>
      <c r="I55" s="235"/>
      <c r="J55" s="6">
        <f>ROUND(K55/K49,4)</f>
        <v>0.1905</v>
      </c>
      <c r="K55" s="3">
        <f>K49-K54</f>
        <v>717941314</v>
      </c>
      <c r="L55" s="76"/>
      <c r="M55" s="85"/>
      <c r="N55" s="85"/>
      <c r="O55" s="85"/>
      <c r="P55" s="85"/>
      <c r="Q55" s="85"/>
      <c r="R55" s="85"/>
      <c r="S55" s="85"/>
    </row>
  </sheetData>
  <sheetProtection/>
  <mergeCells count="16">
    <mergeCell ref="M2:S2"/>
    <mergeCell ref="A55:I55"/>
    <mergeCell ref="A52:J52"/>
    <mergeCell ref="A53:J53"/>
    <mergeCell ref="A40:J40"/>
    <mergeCell ref="A41:J41"/>
    <mergeCell ref="B42:I48"/>
    <mergeCell ref="A49:J49"/>
    <mergeCell ref="A50:J50"/>
    <mergeCell ref="A51:J51"/>
    <mergeCell ref="B2:I2"/>
    <mergeCell ref="A1:A2"/>
    <mergeCell ref="A34:J34"/>
    <mergeCell ref="A27:J27"/>
    <mergeCell ref="A3:J3"/>
    <mergeCell ref="A54:I5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Tasnádi Tibor</dc:creator>
  <cp:keywords/>
  <dc:description/>
  <cp:lastModifiedBy>Farkas László</cp:lastModifiedBy>
  <cp:lastPrinted>2011-01-26T11:18:32Z</cp:lastPrinted>
  <dcterms:created xsi:type="dcterms:W3CDTF">2010-08-09T09:52:29Z</dcterms:created>
  <dcterms:modified xsi:type="dcterms:W3CDTF">2011-01-26T13:58:09Z</dcterms:modified>
  <cp:category/>
  <cp:version/>
  <cp:contentType/>
  <cp:contentStatus/>
</cp:coreProperties>
</file>